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E5625E05-A313-4156-8F22-3AFC32DA8F6E}" xr6:coauthVersionLast="47" xr6:coauthVersionMax="47" xr10:uidLastSave="{00000000-0000-0000-0000-000000000000}"/>
  <workbookProtection workbookAlgorithmName="SHA-512" workbookHashValue="xCjIzMiygvNbo2Mzh5C3RdYCbBwfhECl7MKy+61nRPocn6h4iXzEDQkau241xOrhIzusCwvRt6Con+d3DJaKig==" workbookSaltValue="gdP0z+ecC07nc7DalfUkTg==" workbookSpinCount="100000" lockStructure="1"/>
  <bookViews>
    <workbookView xWindow="-120" yWindow="-120" windowWidth="29040" windowHeight="15720" xr2:uid="{00000000-000D-0000-FFFF-FFFF00000000}"/>
  </bookViews>
  <sheets>
    <sheet name="水道料金計算ツール" sheetId="5" r:id="rId1"/>
    <sheet name="計算表（料金改定前）" sheetId="6" state="hidden" r:id="rId2"/>
    <sheet name="計算表（料金改定後）" sheetId="2" state="hidden" r:id="rId3"/>
    <sheet name="計算エリア" sheetId="4" state="hidden" r:id="rId4"/>
  </sheets>
  <definedNames>
    <definedName name="_xlnm.Print_Area" localSheetId="0">水道料金計算ツール!$A$1:$R$17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6" l="1"/>
  <c r="G9" i="6"/>
  <c r="C4" i="6"/>
  <c r="C3" i="6"/>
  <c r="E9" i="6" s="1"/>
  <c r="C3" i="2"/>
  <c r="E9" i="2" s="1"/>
  <c r="C4" i="2"/>
  <c r="G7" i="6" l="1"/>
  <c r="G10" i="6" s="1"/>
  <c r="I10" i="6" s="1"/>
  <c r="N9" i="6"/>
  <c r="R9" i="6" s="1"/>
  <c r="I9" i="6"/>
  <c r="G7" i="2"/>
  <c r="N9" i="2"/>
  <c r="R9" i="2" s="1"/>
  <c r="G11" i="6" l="1"/>
  <c r="G12" i="6" s="1"/>
  <c r="P7" i="6"/>
  <c r="P10" i="6" s="1"/>
  <c r="P11" i="6" s="1"/>
  <c r="P9" i="2"/>
  <c r="G9" i="2"/>
  <c r="I9" i="2" s="1"/>
  <c r="P7" i="2"/>
  <c r="P10" i="2" s="1"/>
  <c r="P11" i="2" s="1"/>
  <c r="P12" i="2" s="1"/>
  <c r="R12" i="2" s="1"/>
  <c r="R10" i="6" l="1"/>
  <c r="I11" i="6"/>
  <c r="R11" i="6"/>
  <c r="P12" i="6"/>
  <c r="I12" i="6"/>
  <c r="G13" i="6"/>
  <c r="P13" i="2"/>
  <c r="R10" i="2"/>
  <c r="R11" i="2"/>
  <c r="G10" i="2"/>
  <c r="G11" i="2" s="1"/>
  <c r="G12" i="2" s="1"/>
  <c r="G14" i="6" l="1"/>
  <c r="I13" i="6"/>
  <c r="P13" i="6"/>
  <c r="R12" i="6"/>
  <c r="G13" i="2"/>
  <c r="I12" i="2"/>
  <c r="P14" i="2"/>
  <c r="R13" i="2"/>
  <c r="I10" i="2"/>
  <c r="I11" i="2"/>
  <c r="I14" i="6" l="1"/>
  <c r="G15" i="6"/>
  <c r="I15" i="6" s="1"/>
  <c r="P14" i="6"/>
  <c r="R13" i="6"/>
  <c r="G14" i="2"/>
  <c r="I13" i="2"/>
  <c r="P15" i="2"/>
  <c r="R15" i="2" s="1"/>
  <c r="R14" i="2"/>
  <c r="I18" i="6" l="1"/>
  <c r="I19" i="6" s="1"/>
  <c r="I20" i="6" s="1"/>
  <c r="I22" i="6" s="1"/>
  <c r="P15" i="6"/>
  <c r="R15" i="6" s="1"/>
  <c r="R14" i="6"/>
  <c r="R18" i="2"/>
  <c r="G15" i="2"/>
  <c r="I15" i="2" s="1"/>
  <c r="I14" i="2"/>
  <c r="R19" i="2" l="1"/>
  <c r="R20" i="2" s="1"/>
  <c r="R22" i="2" s="1"/>
  <c r="R18" i="6"/>
  <c r="R19" i="6" s="1"/>
  <c r="R20" i="6" s="1"/>
  <c r="R22" i="6" s="1"/>
  <c r="R24" i="6" s="1"/>
  <c r="D12" i="5" s="1"/>
  <c r="D14" i="5" s="1"/>
  <c r="I18" i="2"/>
  <c r="I19" i="2" s="1"/>
  <c r="I20" i="2" s="1"/>
  <c r="I22" i="2" s="1"/>
  <c r="R24" i="2" l="1"/>
  <c r="F12" i="5" s="1"/>
  <c r="F14" i="5" s="1"/>
  <c r="H14" i="5" s="1"/>
  <c r="R25" i="6"/>
  <c r="D13" i="5" s="1"/>
  <c r="R25" i="2" l="1"/>
  <c r="F13" i="5" s="1"/>
  <c r="H13" i="5" s="1"/>
  <c r="H12" i="5"/>
</calcChain>
</file>

<file path=xl/sharedStrings.xml><?xml version="1.0" encoding="utf-8"?>
<sst xmlns="http://schemas.openxmlformats.org/spreadsheetml/2006/main" count="209" uniqueCount="40">
  <si>
    <t>㎥</t>
    <phoneticPr fontId="1"/>
  </si>
  <si>
    <t>口径</t>
    <rPh sb="0" eb="2">
      <t>コウケイ</t>
    </rPh>
    <phoneticPr fontId="1"/>
  </si>
  <si>
    <t>ヵ月</t>
    <rPh sb="1" eb="2">
      <t>ゲツ</t>
    </rPh>
    <phoneticPr fontId="1"/>
  </si>
  <si>
    <t>基本料金</t>
    <rPh sb="0" eb="2">
      <t>キホン</t>
    </rPh>
    <rPh sb="2" eb="4">
      <t>リョウキン</t>
    </rPh>
    <phoneticPr fontId="1"/>
  </si>
  <si>
    <t>従量料金</t>
    <rPh sb="0" eb="2">
      <t>ジュウリョウ</t>
    </rPh>
    <rPh sb="2" eb="4">
      <t>リョウキン</t>
    </rPh>
    <phoneticPr fontId="1"/>
  </si>
  <si>
    <t>基+従</t>
    <rPh sb="0" eb="1">
      <t>モト</t>
    </rPh>
    <rPh sb="2" eb="3">
      <t>ジュウ</t>
    </rPh>
    <phoneticPr fontId="1"/>
  </si>
  <si>
    <t>消費税</t>
    <rPh sb="0" eb="3">
      <t>ショウヒゼイ</t>
    </rPh>
    <phoneticPr fontId="1"/>
  </si>
  <si>
    <t>計</t>
    <rPh sb="0" eb="1">
      <t>ケイ</t>
    </rPh>
    <phoneticPr fontId="1"/>
  </si>
  <si>
    <t>円</t>
    <rPh sb="0" eb="1">
      <t>エン</t>
    </rPh>
    <phoneticPr fontId="1"/>
  </si>
  <si>
    <t>11-20㎥</t>
    <phoneticPr fontId="1"/>
  </si>
  <si>
    <t xml:space="preserve">  1-10㎥</t>
    <phoneticPr fontId="1"/>
  </si>
  <si>
    <t>カ月</t>
    <rPh sb="1" eb="2">
      <t>ゲツ</t>
    </rPh>
    <phoneticPr fontId="1"/>
  </si>
  <si>
    <t>通常料金の計算</t>
    <rPh sb="0" eb="2">
      <t>ツウジョウ</t>
    </rPh>
    <rPh sb="2" eb="4">
      <t>リョウキン</t>
    </rPh>
    <rPh sb="5" eb="7">
      <t>ケイサン</t>
    </rPh>
    <phoneticPr fontId="1"/>
  </si>
  <si>
    <t>（税抜き単価で計算）</t>
    <rPh sb="1" eb="2">
      <t>ゼイ</t>
    </rPh>
    <rPh sb="2" eb="3">
      <t>ヌ</t>
    </rPh>
    <rPh sb="4" eb="6">
      <t>タンカ</t>
    </rPh>
    <rPh sb="7" eb="9">
      <t>ケイサン</t>
    </rPh>
    <phoneticPr fontId="1"/>
  </si>
  <si>
    <t>10円未満切り捨て</t>
    <rPh sb="2" eb="3">
      <t>エン</t>
    </rPh>
    <rPh sb="3" eb="5">
      <t>ミマン</t>
    </rPh>
    <rPh sb="5" eb="6">
      <t>キ</t>
    </rPh>
    <rPh sb="7" eb="8">
      <t>ス</t>
    </rPh>
    <phoneticPr fontId="1"/>
  </si>
  <si>
    <t>うち消費税</t>
    <rPh sb="2" eb="5">
      <t>ショウヒゼイ</t>
    </rPh>
    <phoneticPr fontId="1"/>
  </si>
  <si>
    <t>21-40㎥</t>
    <phoneticPr fontId="1"/>
  </si>
  <si>
    <t>41-100㎥</t>
    <phoneticPr fontId="1"/>
  </si>
  <si>
    <t>101-500㎥</t>
    <phoneticPr fontId="1"/>
  </si>
  <si>
    <t>501㎥-</t>
    <phoneticPr fontId="1"/>
  </si>
  <si>
    <t>基本料金</t>
    <rPh sb="0" eb="4">
      <t>キホンリョウキン</t>
    </rPh>
    <phoneticPr fontId="1"/>
  </si>
  <si>
    <t>か月</t>
    <rPh sb="1" eb="2">
      <t>ゲツ</t>
    </rPh>
    <phoneticPr fontId="1"/>
  </si>
  <si>
    <t>月数</t>
    <rPh sb="0" eb="2">
      <t>ツキスウ</t>
    </rPh>
    <phoneticPr fontId="1"/>
  </si>
  <si>
    <t>ｍｍ</t>
    <phoneticPr fontId="1"/>
  </si>
  <si>
    <t>使用水量</t>
    <rPh sb="0" eb="4">
      <t>シヨウスイリョウ</t>
    </rPh>
    <phoneticPr fontId="1"/>
  </si>
  <si>
    <t>使用期間</t>
    <rPh sb="0" eb="4">
      <t>シヨウキカン</t>
    </rPh>
    <phoneticPr fontId="1"/>
  </si>
  <si>
    <t>か月</t>
    <rPh sb="1" eb="2">
      <t>ゲツ</t>
    </rPh>
    <phoneticPr fontId="1"/>
  </si>
  <si>
    <t>料金改定後</t>
    <rPh sb="0" eb="5">
      <t>リョウキンカイテイゴ</t>
    </rPh>
    <phoneticPr fontId="1"/>
  </si>
  <si>
    <t>料金改定前</t>
    <rPh sb="0" eb="5">
      <t>リョウキンカイテイマエ</t>
    </rPh>
    <phoneticPr fontId="1"/>
  </si>
  <si>
    <t>改定額</t>
    <rPh sb="0" eb="3">
      <t>カイテイガク</t>
    </rPh>
    <phoneticPr fontId="1"/>
  </si>
  <si>
    <t>千葉県営水道　水道料金計算ツール（２か月分・税込）</t>
    <rPh sb="0" eb="2">
      <t>チバ</t>
    </rPh>
    <rPh sb="2" eb="4">
      <t>ケンエイ</t>
    </rPh>
    <rPh sb="4" eb="6">
      <t>スイドウ</t>
    </rPh>
    <rPh sb="7" eb="9">
      <t>スイドウ</t>
    </rPh>
    <rPh sb="9" eb="11">
      <t>リョウキン</t>
    </rPh>
    <rPh sb="11" eb="13">
      <t>ケイサン</t>
    </rPh>
    <rPh sb="19" eb="21">
      <t>ゲツブン</t>
    </rPh>
    <rPh sb="22" eb="24">
      <t>ゼイコミ</t>
    </rPh>
    <phoneticPr fontId="1"/>
  </si>
  <si>
    <r>
      <t xml:space="preserve"> 令和８年４月１日の水道料金改定後の</t>
    </r>
    <r>
      <rPr>
        <b/>
        <sz val="11"/>
        <color rgb="FFFF0000"/>
        <rFont val="BIZ UDPゴシック"/>
        <family val="3"/>
        <charset val="128"/>
      </rPr>
      <t>２か月分の水道料金</t>
    </r>
    <r>
      <rPr>
        <b/>
        <sz val="11"/>
        <color theme="1"/>
        <rFont val="BIZ UDPゴシック"/>
        <family val="3"/>
        <charset val="128"/>
      </rPr>
      <t>を計算します。（水道料金は２か月ごとに検針しています。）</t>
    </r>
    <rPh sb="1" eb="3">
      <t>レイワ</t>
    </rPh>
    <rPh sb="4" eb="5">
      <t>ネン</t>
    </rPh>
    <rPh sb="6" eb="7">
      <t>ガツ</t>
    </rPh>
    <rPh sb="8" eb="9">
      <t>ニチ</t>
    </rPh>
    <rPh sb="10" eb="14">
      <t>スイドウリョウキン</t>
    </rPh>
    <rPh sb="14" eb="16">
      <t>カイテイ</t>
    </rPh>
    <rPh sb="16" eb="17">
      <t>ゴ</t>
    </rPh>
    <rPh sb="20" eb="22">
      <t>ゲツブン</t>
    </rPh>
    <rPh sb="23" eb="25">
      <t>スイドウ</t>
    </rPh>
    <rPh sb="25" eb="27">
      <t>リョウキン</t>
    </rPh>
    <rPh sb="28" eb="30">
      <t>ケイサン</t>
    </rPh>
    <rPh sb="35" eb="37">
      <t>スイドウ</t>
    </rPh>
    <rPh sb="37" eb="39">
      <t>リョウキン</t>
    </rPh>
    <rPh sb="42" eb="43">
      <t>ゲツ</t>
    </rPh>
    <rPh sb="46" eb="48">
      <t>ケンシン</t>
    </rPh>
    <phoneticPr fontId="1"/>
  </si>
  <si>
    <r>
      <t xml:space="preserve"> 下記の</t>
    </r>
    <r>
      <rPr>
        <b/>
        <sz val="11"/>
        <color rgb="FFFF0000"/>
        <rFont val="BIZ UDPゴシック"/>
        <family val="3"/>
        <charset val="128"/>
      </rPr>
      <t>「口径」</t>
    </r>
    <r>
      <rPr>
        <b/>
        <sz val="11"/>
        <color theme="1"/>
        <rFont val="BIZ UDPゴシック"/>
        <family val="3"/>
        <charset val="128"/>
      </rPr>
      <t>をプルダウンから選択し、</t>
    </r>
    <r>
      <rPr>
        <b/>
        <sz val="11"/>
        <color rgb="FFFF0000"/>
        <rFont val="BIZ UDPゴシック"/>
        <family val="3"/>
        <charset val="128"/>
      </rPr>
      <t>「使用水量」</t>
    </r>
    <r>
      <rPr>
        <b/>
        <sz val="11"/>
        <rFont val="BIZ UDPゴシック"/>
        <family val="3"/>
        <charset val="128"/>
      </rPr>
      <t>に</t>
    </r>
    <r>
      <rPr>
        <b/>
        <sz val="11"/>
        <color theme="1"/>
        <rFont val="BIZ UDPゴシック"/>
        <family val="3"/>
        <charset val="128"/>
      </rPr>
      <t>２か月分の使用水量を入力してください。</t>
    </r>
    <rPh sb="1" eb="3">
      <t>カキ</t>
    </rPh>
    <rPh sb="5" eb="7">
      <t>コウケイ</t>
    </rPh>
    <rPh sb="16" eb="18">
      <t>センタク</t>
    </rPh>
    <rPh sb="21" eb="23">
      <t>シヨウ</t>
    </rPh>
    <rPh sb="23" eb="25">
      <t>スイリョウ</t>
    </rPh>
    <rPh sb="29" eb="31">
      <t>ゲツブン</t>
    </rPh>
    <rPh sb="32" eb="34">
      <t>シヨウ</t>
    </rPh>
    <rPh sb="34" eb="36">
      <t>スイリョウ</t>
    </rPh>
    <rPh sb="37" eb="39">
      <t>ニュウリョク</t>
    </rPh>
    <phoneticPr fontId="1"/>
  </si>
  <si>
    <r>
      <t xml:space="preserve"> ※現在、使用している</t>
    </r>
    <r>
      <rPr>
        <b/>
        <sz val="11"/>
        <color rgb="FFFF0000"/>
        <rFont val="BIZ UDPゴシック"/>
        <family val="3"/>
        <charset val="128"/>
      </rPr>
      <t>「口径」</t>
    </r>
    <r>
      <rPr>
        <b/>
        <sz val="11"/>
        <color theme="1"/>
        <rFont val="BIZ UDPゴシック"/>
        <family val="3"/>
        <charset val="128"/>
      </rPr>
      <t>や</t>
    </r>
    <r>
      <rPr>
        <b/>
        <sz val="11"/>
        <color rgb="FFFF0000"/>
        <rFont val="BIZ UDPゴシック"/>
        <family val="3"/>
        <charset val="128"/>
      </rPr>
      <t>「使用水量」</t>
    </r>
    <r>
      <rPr>
        <b/>
        <sz val="11"/>
        <color theme="1"/>
        <rFont val="BIZ UDPゴシック"/>
        <family val="3"/>
        <charset val="128"/>
      </rPr>
      <t>については、</t>
    </r>
    <r>
      <rPr>
        <b/>
        <sz val="11"/>
        <color rgb="FFFF0000"/>
        <rFont val="BIZ UDPゴシック"/>
        <family val="3"/>
        <charset val="128"/>
      </rPr>
      <t>「検針票(使用水量のお知らせ)」</t>
    </r>
    <r>
      <rPr>
        <b/>
        <sz val="11"/>
        <color theme="1"/>
        <rFont val="BIZ UDPゴシック"/>
        <family val="3"/>
        <charset val="128"/>
      </rPr>
      <t>をご確認ください。</t>
    </r>
    <rPh sb="2" eb="4">
      <t>ゲンザイ</t>
    </rPh>
    <rPh sb="5" eb="7">
      <t>シヨウ</t>
    </rPh>
    <rPh sb="12" eb="14">
      <t>コウケイ</t>
    </rPh>
    <rPh sb="17" eb="19">
      <t>シヨウ</t>
    </rPh>
    <rPh sb="19" eb="21">
      <t>スイリョウ</t>
    </rPh>
    <rPh sb="29" eb="32">
      <t>ケンシンヒョウ</t>
    </rPh>
    <rPh sb="33" eb="35">
      <t>シヨウ</t>
    </rPh>
    <rPh sb="35" eb="37">
      <t>スイリョウ</t>
    </rPh>
    <rPh sb="39" eb="40">
      <t>シ</t>
    </rPh>
    <rPh sb="46" eb="48">
      <t>カクニン</t>
    </rPh>
    <phoneticPr fontId="1"/>
  </si>
  <si>
    <t>○検針票(使用水量のお知らせ)</t>
    <rPh sb="1" eb="4">
      <t>ケンシンヒョウ</t>
    </rPh>
    <rPh sb="5" eb="9">
      <t>シヨウスイリョウ</t>
    </rPh>
    <rPh sb="11" eb="12">
      <t>シ</t>
    </rPh>
    <phoneticPr fontId="1"/>
  </si>
  <si>
    <t>改定前料金
(～令和8年3月)</t>
    <rPh sb="0" eb="2">
      <t>カイテイ</t>
    </rPh>
    <rPh sb="2" eb="3">
      <t>マエ</t>
    </rPh>
    <rPh sb="3" eb="5">
      <t>リョウキン</t>
    </rPh>
    <rPh sb="8" eb="10">
      <t>レイワ</t>
    </rPh>
    <rPh sb="11" eb="12">
      <t>ネン</t>
    </rPh>
    <rPh sb="13" eb="14">
      <t>ガツ</t>
    </rPh>
    <phoneticPr fontId="3"/>
  </si>
  <si>
    <t>改定後料金
(令和8年４月～)</t>
    <rPh sb="0" eb="2">
      <t>カイテイ</t>
    </rPh>
    <rPh sb="2" eb="3">
      <t>ゴ</t>
    </rPh>
    <rPh sb="3" eb="5">
      <t>リョウキン</t>
    </rPh>
    <rPh sb="7" eb="9">
      <t>レイワ</t>
    </rPh>
    <rPh sb="10" eb="11">
      <t>ネン</t>
    </rPh>
    <rPh sb="12" eb="13">
      <t>ガツ</t>
    </rPh>
    <phoneticPr fontId="3"/>
  </si>
  <si>
    <t>口径　　　</t>
    <rPh sb="0" eb="2">
      <t>コウケイ</t>
    </rPh>
    <phoneticPr fontId="1"/>
  </si>
  <si>
    <t>水道料金　　</t>
    <rPh sb="0" eb="4">
      <t>スイドウリョウキン</t>
    </rPh>
    <phoneticPr fontId="1"/>
  </si>
  <si>
    <t>（参考）　　　　
　１か月あたり</t>
    <rPh sb="12" eb="13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</si>
</sst>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8"/>
      <color theme="0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38" fontId="3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6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38" fontId="0" fillId="0" borderId="0" xfId="1" applyFont="1" applyAlignment="1"/>
    <xf numFmtId="38" fontId="0" fillId="0" borderId="15" xfId="1" applyFont="1" applyBorder="1" applyAlignment="1"/>
    <xf numFmtId="38" fontId="0" fillId="0" borderId="0" xfId="1" applyFont="1" applyBorder="1" applyAlignment="1"/>
    <xf numFmtId="38" fontId="0" fillId="0" borderId="11" xfId="1" applyFont="1" applyBorder="1" applyAlignment="1"/>
    <xf numFmtId="38" fontId="0" fillId="0" borderId="1" xfId="1" applyFont="1" applyBorder="1" applyAlignment="1"/>
    <xf numFmtId="38" fontId="0" fillId="0" borderId="20" xfId="1" applyFont="1" applyBorder="1" applyAlignment="1"/>
    <xf numFmtId="38" fontId="0" fillId="0" borderId="22" xfId="1" applyFont="1" applyBorder="1" applyAlignment="1"/>
    <xf numFmtId="38" fontId="0" fillId="0" borderId="5" xfId="1" applyFont="1" applyBorder="1" applyAlignment="1"/>
    <xf numFmtId="38" fontId="0" fillId="0" borderId="11" xfId="1" applyFont="1" applyFill="1" applyBorder="1" applyAlignment="1"/>
    <xf numFmtId="38" fontId="0" fillId="0" borderId="0" xfId="1" applyFont="1" applyFill="1" applyBorder="1" applyAlignment="1"/>
    <xf numFmtId="38" fontId="2" fillId="0" borderId="0" xfId="1" applyFont="1" applyBorder="1" applyAlignment="1"/>
    <xf numFmtId="38" fontId="0" fillId="0" borderId="0" xfId="0" applyNumberFormat="1"/>
    <xf numFmtId="3" fontId="0" fillId="0" borderId="0" xfId="0" applyNumberFormat="1"/>
    <xf numFmtId="0" fontId="0" fillId="0" borderId="0" xfId="0" applyAlignment="1">
      <alignment vertical="center"/>
    </xf>
    <xf numFmtId="0" fontId="6" fillId="2" borderId="23" xfId="0" applyFont="1" applyFill="1" applyBorder="1" applyAlignment="1" applyProtection="1">
      <alignment vertical="center"/>
      <protection locked="0"/>
    </xf>
    <xf numFmtId="0" fontId="0" fillId="4" borderId="27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28" xfId="0" applyFill="1" applyBorder="1" applyAlignment="1">
      <alignment vertical="center"/>
    </xf>
    <xf numFmtId="0" fontId="9" fillId="4" borderId="0" xfId="0" applyFont="1" applyFill="1" applyAlignment="1">
      <alignment vertical="center"/>
    </xf>
    <xf numFmtId="0" fontId="0" fillId="4" borderId="29" xfId="0" applyFill="1" applyBorder="1" applyAlignment="1">
      <alignment vertical="center"/>
    </xf>
    <xf numFmtId="0" fontId="0" fillId="4" borderId="30" xfId="0" applyFill="1" applyBorder="1" applyAlignment="1">
      <alignment vertical="center"/>
    </xf>
    <xf numFmtId="0" fontId="6" fillId="4" borderId="23" xfId="0" applyFont="1" applyFill="1" applyBorder="1" applyAlignment="1">
      <alignment vertical="center"/>
    </xf>
    <xf numFmtId="38" fontId="6" fillId="4" borderId="23" xfId="0" applyNumberFormat="1" applyFont="1" applyFill="1" applyBorder="1" applyAlignment="1">
      <alignment vertical="center" shrinkToFit="1"/>
    </xf>
    <xf numFmtId="0" fontId="0" fillId="4" borderId="31" xfId="0" applyFill="1" applyBorder="1" applyAlignment="1">
      <alignment vertical="center"/>
    </xf>
    <xf numFmtId="0" fontId="10" fillId="0" borderId="0" xfId="0" applyFont="1" applyAlignment="1">
      <alignment vertical="center"/>
    </xf>
    <xf numFmtId="38" fontId="6" fillId="2" borderId="36" xfId="0" applyNumberFormat="1" applyFont="1" applyFill="1" applyBorder="1" applyAlignment="1">
      <alignment vertical="center" shrinkToFit="1"/>
    </xf>
    <xf numFmtId="38" fontId="6" fillId="2" borderId="37" xfId="0" applyNumberFormat="1" applyFont="1" applyFill="1" applyBorder="1" applyAlignment="1">
      <alignment vertical="center" shrinkToFit="1"/>
    </xf>
    <xf numFmtId="38" fontId="6" fillId="2" borderId="38" xfId="0" applyNumberFormat="1" applyFont="1" applyFill="1" applyBorder="1" applyAlignment="1">
      <alignment vertical="center" shrinkToFit="1"/>
    </xf>
    <xf numFmtId="38" fontId="6" fillId="4" borderId="13" xfId="0" applyNumberFormat="1" applyFont="1" applyFill="1" applyBorder="1" applyAlignment="1">
      <alignment vertical="center" shrinkToFit="1"/>
    </xf>
    <xf numFmtId="0" fontId="9" fillId="4" borderId="18" xfId="0" applyFont="1" applyFill="1" applyBorder="1" applyAlignment="1">
      <alignment horizontal="left" vertical="center"/>
    </xf>
    <xf numFmtId="0" fontId="14" fillId="4" borderId="18" xfId="0" applyFont="1" applyFill="1" applyBorder="1" applyAlignment="1">
      <alignment horizontal="left" vertical="center" wrapText="1"/>
    </xf>
    <xf numFmtId="0" fontId="7" fillId="3" borderId="24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11" fillId="4" borderId="28" xfId="0" applyFont="1" applyFill="1" applyBorder="1" applyAlignment="1">
      <alignment horizontal="left" vertical="center"/>
    </xf>
    <xf numFmtId="0" fontId="9" fillId="4" borderId="32" xfId="0" applyFont="1" applyFill="1" applyBorder="1" applyAlignment="1">
      <alignment horizontal="center" vertical="center" wrapText="1"/>
    </xf>
    <xf numFmtId="0" fontId="9" fillId="4" borderId="33" xfId="0" applyFont="1" applyFill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0" fontId="13" fillId="4" borderId="34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3">
    <cellStyle name="桁区切り" xfId="1" builtinId="6"/>
    <cellStyle name="標準" xfId="0" builtinId="0"/>
    <cellStyle name="標準 2" xfId="2" xr:uid="{EB82B2AB-C157-448E-9A0A-F956FEDEC3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328468</xdr:colOff>
      <xdr:row>5</xdr:row>
      <xdr:rowOff>51933</xdr:rowOff>
    </xdr:from>
    <xdr:to>
      <xdr:col>8</xdr:col>
      <xdr:colOff>191035</xdr:colOff>
      <xdr:row>5</xdr:row>
      <xdr:rowOff>321261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C14F5E23-8046-3B25-11F0-90512D5B5373}"/>
            </a:ext>
          </a:extLst>
        </xdr:cNvPr>
        <xdr:cNvGrpSpPr/>
      </xdr:nvGrpSpPr>
      <xdr:grpSpPr>
        <a:xfrm>
          <a:off x="3335055" y="1484824"/>
          <a:ext cx="2786328" cy="269328"/>
          <a:chOff x="3647499" y="1284475"/>
          <a:chExt cx="2695140" cy="269328"/>
        </a:xfrm>
      </xdr:grpSpPr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91A030FF-27BC-AE7F-79D1-0EF912CB1439}"/>
              </a:ext>
            </a:extLst>
          </xdr:cNvPr>
          <xdr:cNvSpPr txBox="1"/>
        </xdr:nvSpPr>
        <xdr:spPr>
          <a:xfrm>
            <a:off x="4087480" y="1284475"/>
            <a:ext cx="2255159" cy="269328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1270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72000" tIns="36000" rIns="72000" bIns="36000" rtlCol="0" anchor="ctr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 b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①</a:t>
            </a:r>
            <a:r>
              <a:rPr kumimoji="1" lang="ja-JP" altLang="ja-JP" sz="1100" b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プルダウンから使用口径を選択</a:t>
            </a:r>
            <a:endParaRPr kumimoji="1" lang="en-US" altLang="ja-JP" sz="1100" b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endParaRPr>
          </a:p>
        </xdr:txBody>
      </xdr:sp>
      <xdr:cxnSp macro="">
        <xdr:nvCxnSpPr>
          <xdr:cNvPr id="11" name="直線矢印コネクタ 10">
            <a:extLst>
              <a:ext uri="{FF2B5EF4-FFF2-40B4-BE49-F238E27FC236}">
                <a16:creationId xmlns:a16="http://schemas.microsoft.com/office/drawing/2014/main" id="{CEB0D25B-38E9-7E6A-1CA6-C1B77E9A7CF8}"/>
              </a:ext>
            </a:extLst>
          </xdr:cNvPr>
          <xdr:cNvCxnSpPr/>
        </xdr:nvCxnSpPr>
        <xdr:spPr>
          <a:xfrm flipH="1">
            <a:off x="3647499" y="1419988"/>
            <a:ext cx="435672" cy="0"/>
          </a:xfrm>
          <a:prstGeom prst="straightConnector1">
            <a:avLst/>
          </a:prstGeom>
          <a:ln w="127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330062</xdr:colOff>
      <xdr:row>6</xdr:row>
      <xdr:rowOff>65818</xdr:rowOff>
    </xdr:from>
    <xdr:to>
      <xdr:col>7</xdr:col>
      <xdr:colOff>703001</xdr:colOff>
      <xdr:row>7</xdr:row>
      <xdr:rowOff>3132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62D56A6B-2E12-C88D-EE65-E7848971C92F}"/>
            </a:ext>
          </a:extLst>
        </xdr:cNvPr>
        <xdr:cNvGrpSpPr/>
      </xdr:nvGrpSpPr>
      <xdr:grpSpPr>
        <a:xfrm>
          <a:off x="3336649" y="1830014"/>
          <a:ext cx="2244809" cy="268618"/>
          <a:chOff x="3396574" y="1638140"/>
          <a:chExt cx="2156644" cy="269676"/>
        </a:xfrm>
        <a:solidFill>
          <a:schemeClr val="accent1">
            <a:lumMod val="20000"/>
            <a:lumOff val="80000"/>
          </a:schemeClr>
        </a:solidFill>
      </xdr:grpSpPr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997887FD-9A94-4C2A-84E5-89542D507AB1}"/>
              </a:ext>
            </a:extLst>
          </xdr:cNvPr>
          <xdr:cNvSpPr txBox="1"/>
        </xdr:nvSpPr>
        <xdr:spPr>
          <a:xfrm>
            <a:off x="3832294" y="1638140"/>
            <a:ext cx="1720924" cy="269676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1270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72000" tIns="36000" rIns="72000" bIns="36000" rtlCol="0" anchor="ctr"/>
          <a:lstStyle/>
          <a:p>
            <a:r>
              <a:rPr kumimoji="1" lang="ja-JP" altLang="en-US" sz="1100" b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②</a:t>
            </a:r>
            <a:r>
              <a:rPr kumimoji="1" lang="ja-JP" altLang="ja-JP" sz="1100" b="0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使用水量を整数で入力</a:t>
            </a:r>
            <a:endParaRPr lang="ja-JP" altLang="ja-JP" b="0"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cxnSp macro="">
        <xdr:nvCxnSpPr>
          <xdr:cNvPr id="17" name="直線矢印コネクタ 16">
            <a:extLst>
              <a:ext uri="{FF2B5EF4-FFF2-40B4-BE49-F238E27FC236}">
                <a16:creationId xmlns:a16="http://schemas.microsoft.com/office/drawing/2014/main" id="{782A7538-9540-4082-BEA6-5EE02ABB65DB}"/>
              </a:ext>
            </a:extLst>
          </xdr:cNvPr>
          <xdr:cNvCxnSpPr/>
        </xdr:nvCxnSpPr>
        <xdr:spPr>
          <a:xfrm flipH="1">
            <a:off x="3396574" y="1767191"/>
            <a:ext cx="435815" cy="0"/>
          </a:xfrm>
          <a:prstGeom prst="straightConnector1">
            <a:avLst/>
          </a:prstGeom>
          <a:grpFill/>
          <a:ln w="127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10</xdr:col>
      <xdr:colOff>133350</xdr:colOff>
      <xdr:row>2</xdr:row>
      <xdr:rowOff>33130</xdr:rowOff>
    </xdr:from>
    <xdr:to>
      <xdr:col>17</xdr:col>
      <xdr:colOff>841635</xdr:colOff>
      <xdr:row>12</xdr:row>
      <xdr:rowOff>291081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7EAE0A5-0341-E7C7-CAC4-F55FE8112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6285" y="654326"/>
          <a:ext cx="4982112" cy="3140298"/>
        </a:xfrm>
        <a:prstGeom prst="rect">
          <a:avLst/>
        </a:prstGeom>
      </xdr:spPr>
    </xdr:pic>
    <xdr:clientData/>
  </xdr:twoCellAnchor>
  <xdr:twoCellAnchor>
    <xdr:from>
      <xdr:col>8</xdr:col>
      <xdr:colOff>281609</xdr:colOff>
      <xdr:row>5</xdr:row>
      <xdr:rowOff>149087</xdr:rowOff>
    </xdr:from>
    <xdr:to>
      <xdr:col>11</xdr:col>
      <xdr:colOff>422413</xdr:colOff>
      <xdr:row>5</xdr:row>
      <xdr:rowOff>289892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8DAF672C-5704-3441-FC50-0094633E5E45}"/>
            </a:ext>
          </a:extLst>
        </xdr:cNvPr>
        <xdr:cNvCxnSpPr/>
      </xdr:nvCxnSpPr>
      <xdr:spPr>
        <a:xfrm flipH="1" flipV="1">
          <a:off x="6162261" y="1581978"/>
          <a:ext cx="1822174" cy="14080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762000</xdr:colOff>
      <xdr:row>6</xdr:row>
      <xdr:rowOff>207065</xdr:rowOff>
    </xdr:from>
    <xdr:to>
      <xdr:col>11</xdr:col>
      <xdr:colOff>198781</xdr:colOff>
      <xdr:row>8</xdr:row>
      <xdr:rowOff>82826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D7D38C4A-C565-47B7-A55B-D1BB14AECB8E}"/>
            </a:ext>
          </a:extLst>
        </xdr:cNvPr>
        <xdr:cNvCxnSpPr/>
      </xdr:nvCxnSpPr>
      <xdr:spPr>
        <a:xfrm flipH="1" flipV="1">
          <a:off x="5590761" y="1971261"/>
          <a:ext cx="2170042" cy="538369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377E7-C1A2-4F69-8B98-84E658C61B74}">
  <dimension ref="A1:L18"/>
  <sheetViews>
    <sheetView tabSelected="1" view="pageBreakPreview" zoomScale="115" zoomScaleNormal="115" zoomScaleSheetLayoutView="115" workbookViewId="0">
      <selection activeCell="D6" sqref="D6"/>
    </sheetView>
  </sheetViews>
  <sheetFormatPr defaultRowHeight="18.75" x14ac:dyDescent="0.4"/>
  <cols>
    <col min="1" max="1" width="11.25" style="36" customWidth="1"/>
    <col min="2" max="2" width="1.875" style="36" customWidth="1"/>
    <col min="3" max="3" width="11.25" style="36" customWidth="1"/>
    <col min="4" max="4" width="15" style="36" customWidth="1"/>
    <col min="5" max="5" width="5.25" style="36" bestFit="1" customWidth="1"/>
    <col min="6" max="6" width="15" style="36" customWidth="1"/>
    <col min="7" max="7" width="4.375" style="36" customWidth="1"/>
    <col min="8" max="8" width="13.75" style="36" customWidth="1"/>
    <col min="9" max="9" width="6.25" style="36" customWidth="1"/>
    <col min="10" max="10" width="13.75" style="36" customWidth="1"/>
    <col min="11" max="11" width="2" style="36" customWidth="1"/>
    <col min="12" max="17" width="9" style="36"/>
    <col min="18" max="18" width="11.875" style="36" customWidth="1"/>
    <col min="19" max="16384" width="9" style="36"/>
  </cols>
  <sheetData>
    <row r="1" spans="1:12" ht="30" customHeight="1" thickTop="1" x14ac:dyDescent="0.4">
      <c r="A1" s="54" t="s">
        <v>30</v>
      </c>
      <c r="B1" s="55"/>
      <c r="C1" s="56"/>
      <c r="D1" s="56"/>
      <c r="E1" s="56"/>
      <c r="F1" s="56"/>
      <c r="G1" s="56"/>
      <c r="H1" s="56"/>
      <c r="I1" s="56"/>
      <c r="J1" s="57"/>
    </row>
    <row r="2" spans="1:12" ht="18.75" customHeight="1" x14ac:dyDescent="0.4">
      <c r="A2" s="58" t="s">
        <v>31</v>
      </c>
      <c r="B2" s="59"/>
      <c r="C2" s="59"/>
      <c r="D2" s="59"/>
      <c r="E2" s="59"/>
      <c r="F2" s="59"/>
      <c r="G2" s="59"/>
      <c r="H2" s="59"/>
      <c r="I2" s="59"/>
      <c r="J2" s="60"/>
      <c r="L2" s="47" t="s">
        <v>34</v>
      </c>
    </row>
    <row r="3" spans="1:12" ht="18.75" customHeight="1" x14ac:dyDescent="0.4">
      <c r="A3" s="58" t="s">
        <v>32</v>
      </c>
      <c r="B3" s="59"/>
      <c r="C3" s="59"/>
      <c r="D3" s="59"/>
      <c r="E3" s="59"/>
      <c r="F3" s="59"/>
      <c r="G3" s="59"/>
      <c r="H3" s="59"/>
      <c r="I3" s="59"/>
      <c r="J3" s="60"/>
    </row>
    <row r="4" spans="1:12" ht="18.75" customHeight="1" x14ac:dyDescent="0.4">
      <c r="A4" s="58" t="s">
        <v>33</v>
      </c>
      <c r="B4" s="59"/>
      <c r="C4" s="59"/>
      <c r="D4" s="59"/>
      <c r="E4" s="59"/>
      <c r="F4" s="59"/>
      <c r="G4" s="59"/>
      <c r="H4" s="59"/>
      <c r="I4" s="59"/>
      <c r="J4" s="60"/>
    </row>
    <row r="5" spans="1:12" ht="26.25" customHeight="1" thickBot="1" x14ac:dyDescent="0.45">
      <c r="A5" s="38"/>
      <c r="B5" s="39"/>
      <c r="C5" s="39"/>
      <c r="D5" s="39"/>
      <c r="E5" s="39"/>
      <c r="F5" s="39"/>
      <c r="G5" s="39"/>
      <c r="H5" s="39"/>
      <c r="I5" s="39"/>
      <c r="J5" s="40"/>
    </row>
    <row r="6" spans="1:12" ht="26.25" customHeight="1" thickBot="1" x14ac:dyDescent="0.45">
      <c r="A6" s="38"/>
      <c r="B6" s="39"/>
      <c r="C6" s="52" t="s">
        <v>37</v>
      </c>
      <c r="D6" s="37">
        <v>20</v>
      </c>
      <c r="E6" s="41" t="s">
        <v>23</v>
      </c>
      <c r="F6" s="39"/>
      <c r="G6" s="39"/>
      <c r="H6" s="39"/>
      <c r="I6" s="39"/>
      <c r="J6" s="40"/>
    </row>
    <row r="7" spans="1:12" ht="26.25" customHeight="1" thickBot="1" x14ac:dyDescent="0.45">
      <c r="A7" s="38"/>
      <c r="B7" s="39"/>
      <c r="C7" s="52" t="s">
        <v>24</v>
      </c>
      <c r="D7" s="37">
        <v>39</v>
      </c>
      <c r="E7" s="41" t="s">
        <v>0</v>
      </c>
      <c r="F7" s="39"/>
      <c r="G7" s="39"/>
      <c r="H7" s="39"/>
      <c r="I7" s="39"/>
      <c r="J7" s="40"/>
    </row>
    <row r="8" spans="1:12" ht="26.25" customHeight="1" thickBot="1" x14ac:dyDescent="0.45">
      <c r="A8" s="38"/>
      <c r="B8" s="39"/>
      <c r="C8" s="52" t="s">
        <v>25</v>
      </c>
      <c r="D8" s="44">
        <v>2</v>
      </c>
      <c r="E8" s="41" t="s">
        <v>26</v>
      </c>
      <c r="F8" s="39"/>
      <c r="G8" s="39"/>
      <c r="H8" s="39"/>
      <c r="I8" s="39"/>
      <c r="J8" s="40"/>
    </row>
    <row r="9" spans="1:12" ht="19.5" thickBot="1" x14ac:dyDescent="0.45">
      <c r="A9" s="38"/>
      <c r="B9" s="39"/>
      <c r="C9" s="39"/>
      <c r="D9" s="39"/>
      <c r="E9" s="39"/>
      <c r="F9" s="39"/>
      <c r="G9" s="39"/>
      <c r="H9" s="39"/>
      <c r="I9" s="39"/>
      <c r="J9" s="40"/>
    </row>
    <row r="10" spans="1:12" ht="19.5" thickTop="1" x14ac:dyDescent="0.4">
      <c r="A10" s="38"/>
      <c r="B10" s="39"/>
      <c r="C10" s="39"/>
      <c r="D10" s="61" t="s">
        <v>35</v>
      </c>
      <c r="E10" s="41"/>
      <c r="F10" s="64" t="s">
        <v>36</v>
      </c>
      <c r="G10" s="41"/>
      <c r="H10" s="63" t="s">
        <v>29</v>
      </c>
      <c r="I10" s="39"/>
      <c r="J10" s="40"/>
    </row>
    <row r="11" spans="1:12" ht="19.5" thickBot="1" x14ac:dyDescent="0.45">
      <c r="A11" s="38"/>
      <c r="B11" s="39"/>
      <c r="C11" s="39"/>
      <c r="D11" s="62"/>
      <c r="E11" s="41"/>
      <c r="F11" s="65"/>
      <c r="G11" s="41"/>
      <c r="H11" s="62"/>
      <c r="I11" s="39"/>
      <c r="J11" s="40"/>
    </row>
    <row r="12" spans="1:12" ht="26.25" customHeight="1" thickBot="1" x14ac:dyDescent="0.45">
      <c r="A12" s="38"/>
      <c r="B12" s="39"/>
      <c r="C12" s="52" t="s">
        <v>38</v>
      </c>
      <c r="D12" s="51">
        <f>'計算表（料金改定前）'!R24</f>
        <v>6340</v>
      </c>
      <c r="E12" s="41" t="s">
        <v>8</v>
      </c>
      <c r="F12" s="48">
        <f>'計算表（料金改定後）'!R24</f>
        <v>7550</v>
      </c>
      <c r="G12" s="41" t="s">
        <v>8</v>
      </c>
      <c r="H12" s="45">
        <f>F12-D12</f>
        <v>1210</v>
      </c>
      <c r="I12" s="41" t="s">
        <v>8</v>
      </c>
      <c r="J12" s="40"/>
    </row>
    <row r="13" spans="1:12" ht="26.25" customHeight="1" thickBot="1" x14ac:dyDescent="0.45">
      <c r="A13" s="38"/>
      <c r="B13" s="39"/>
      <c r="C13" s="52" t="s">
        <v>15</v>
      </c>
      <c r="D13" s="51">
        <f>'計算表（料金改定前）'!R25</f>
        <v>576</v>
      </c>
      <c r="E13" s="41" t="s">
        <v>8</v>
      </c>
      <c r="F13" s="50">
        <f>'計算表（料金改定後）'!R25</f>
        <v>686</v>
      </c>
      <c r="G13" s="41" t="s">
        <v>8</v>
      </c>
      <c r="H13" s="45">
        <f>F13-D13</f>
        <v>110</v>
      </c>
      <c r="I13" s="41" t="s">
        <v>8</v>
      </c>
      <c r="J13" s="40"/>
    </row>
    <row r="14" spans="1:12" ht="26.25" customHeight="1" thickBot="1" x14ac:dyDescent="0.45">
      <c r="A14" s="38"/>
      <c r="B14" s="39"/>
      <c r="C14" s="53" t="s">
        <v>39</v>
      </c>
      <c r="D14" s="45">
        <f>D12/2</f>
        <v>3170</v>
      </c>
      <c r="E14" s="41" t="s">
        <v>8</v>
      </c>
      <c r="F14" s="49">
        <f>F12/2</f>
        <v>3775</v>
      </c>
      <c r="G14" s="41" t="s">
        <v>8</v>
      </c>
      <c r="H14" s="45">
        <f>F14-D14</f>
        <v>605</v>
      </c>
      <c r="I14" s="41" t="s">
        <v>8</v>
      </c>
      <c r="J14" s="40"/>
    </row>
    <row r="15" spans="1:12" ht="15" customHeight="1" x14ac:dyDescent="0.4">
      <c r="A15" s="38"/>
      <c r="B15" s="39"/>
      <c r="C15" s="39"/>
      <c r="D15" s="39"/>
      <c r="E15" s="39"/>
      <c r="F15" s="39"/>
      <c r="G15" s="39"/>
      <c r="H15" s="39"/>
      <c r="I15" s="39"/>
      <c r="J15" s="40"/>
    </row>
    <row r="16" spans="1:12" x14ac:dyDescent="0.4">
      <c r="A16" s="38"/>
      <c r="B16" s="39"/>
      <c r="C16" s="39"/>
      <c r="D16" s="39"/>
      <c r="E16" s="39"/>
      <c r="F16" s="39"/>
      <c r="G16" s="39"/>
      <c r="H16" s="39"/>
      <c r="I16" s="39"/>
      <c r="J16" s="40"/>
    </row>
    <row r="17" spans="1:10" ht="19.5" thickBot="1" x14ac:dyDescent="0.45">
      <c r="A17" s="42"/>
      <c r="B17" s="43"/>
      <c r="C17" s="43"/>
      <c r="D17" s="43"/>
      <c r="E17" s="43"/>
      <c r="F17" s="43"/>
      <c r="G17" s="43"/>
      <c r="H17" s="43"/>
      <c r="I17" s="43"/>
      <c r="J17" s="46"/>
    </row>
    <row r="18" spans="1:10" ht="19.5" thickTop="1" x14ac:dyDescent="0.4"/>
  </sheetData>
  <sheetProtection algorithmName="SHA-512" hashValue="qwh7PWAEMB2+o2H2ALDrEihqFcNhjWUIHRrbsxgM/0/lmAQZj50CY2vnY5Sdedv7AeR9u9tZUj/nZbysx6s0sQ==" saltValue="vH8ZtbsFrpuurW/ZqVOYKA==" spinCount="100000" sheet="1" objects="1" scenarios="1" selectLockedCells="1"/>
  <mergeCells count="7">
    <mergeCell ref="A1:J1"/>
    <mergeCell ref="A2:J2"/>
    <mergeCell ref="A3:J3"/>
    <mergeCell ref="A4:J4"/>
    <mergeCell ref="D10:D11"/>
    <mergeCell ref="H10:H11"/>
    <mergeCell ref="F10:F11"/>
  </mergeCells>
  <phoneticPr fontId="1"/>
  <dataValidations count="1">
    <dataValidation type="whole" operator="greaterThanOrEqual" allowBlank="1" showInputMessage="1" showErrorMessage="1" sqref="D7" xr:uid="{CB2C6839-6A22-47D2-9BC5-9AE585A535B9}">
      <formula1>0</formula1>
    </dataValidation>
  </dataValidations>
  <pageMargins left="0.7" right="0.7" top="0.75" bottom="0.75" header="0.3" footer="0.3"/>
  <pageSetup paperSize="9" scale="73" fitToWidth="0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75DA72F-1875-49E0-9CB8-E4667E888AB7}">
          <x14:formula1>
            <xm:f>計算エリア!$A$3:$A$13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59370-C6CF-4A24-8152-5D09DC6E0CCA}">
  <sheetPr>
    <pageSetUpPr fitToPage="1"/>
  </sheetPr>
  <dimension ref="A1:W28"/>
  <sheetViews>
    <sheetView zoomScale="80" zoomScaleNormal="80" workbookViewId="0">
      <selection activeCell="R19" sqref="R19"/>
    </sheetView>
  </sheetViews>
  <sheetFormatPr defaultRowHeight="18.75" x14ac:dyDescent="0.4"/>
  <cols>
    <col min="1" max="1" width="3" customWidth="1"/>
    <col min="2" max="2" width="3.125" customWidth="1"/>
    <col min="4" max="4" width="11.125" bestFit="1" customWidth="1"/>
    <col min="5" max="5" width="9.625" style="23" customWidth="1"/>
    <col min="6" max="6" width="3.375" bestFit="1" customWidth="1"/>
    <col min="7" max="7" width="5.125" bestFit="1" customWidth="1"/>
    <col min="8" max="8" width="5.25" bestFit="1" customWidth="1"/>
    <col min="9" max="9" width="10.625" style="23" bestFit="1" customWidth="1"/>
    <col min="10" max="10" width="3.375" bestFit="1" customWidth="1"/>
    <col min="11" max="11" width="3" customWidth="1"/>
    <col min="14" max="14" width="9.75" style="23" customWidth="1"/>
    <col min="15" max="15" width="3.375" bestFit="1" customWidth="1"/>
    <col min="16" max="16" width="6.25" bestFit="1" customWidth="1"/>
    <col min="17" max="17" width="5.25" bestFit="1" customWidth="1"/>
    <col min="18" max="18" width="10.625" style="23" bestFit="1" customWidth="1"/>
    <col min="19" max="19" width="3.375" bestFit="1" customWidth="1"/>
    <col min="20" max="20" width="3.125" customWidth="1"/>
    <col min="21" max="21" width="9" customWidth="1"/>
    <col min="22" max="22" width="2.875" customWidth="1"/>
  </cols>
  <sheetData>
    <row r="1" spans="2:23" ht="19.5" thickBot="1" x14ac:dyDescent="0.45"/>
    <row r="2" spans="2:23" ht="18.75" customHeight="1" thickBot="1" x14ac:dyDescent="0.45">
      <c r="B2" s="14"/>
      <c r="C2" s="15"/>
      <c r="D2" s="15"/>
      <c r="E2" s="24"/>
      <c r="F2" s="15"/>
      <c r="G2" s="15"/>
      <c r="H2" s="15"/>
      <c r="I2" s="24"/>
      <c r="J2" s="15"/>
      <c r="K2" s="15"/>
      <c r="L2" s="15"/>
      <c r="M2" s="15"/>
      <c r="N2" s="24"/>
      <c r="O2" s="15"/>
      <c r="P2" s="15"/>
      <c r="Q2" s="15"/>
      <c r="R2" s="24"/>
      <c r="S2" s="15"/>
      <c r="T2" s="16"/>
    </row>
    <row r="3" spans="2:23" ht="19.5" thickBot="1" x14ac:dyDescent="0.45">
      <c r="B3" s="17"/>
      <c r="C3" s="12">
        <f>水道料金計算ツール!D6</f>
        <v>20</v>
      </c>
      <c r="D3" s="13" t="s">
        <v>1</v>
      </c>
      <c r="E3" s="25"/>
      <c r="I3" s="25"/>
      <c r="N3" s="25"/>
      <c r="R3" s="25"/>
      <c r="T3" s="18"/>
    </row>
    <row r="4" spans="2:23" ht="19.5" thickBot="1" x14ac:dyDescent="0.45">
      <c r="B4" s="17"/>
      <c r="C4" s="12">
        <f>水道料金計算ツール!D7</f>
        <v>39</v>
      </c>
      <c r="D4" s="13" t="s">
        <v>0</v>
      </c>
      <c r="E4" s="25"/>
      <c r="F4" t="s">
        <v>12</v>
      </c>
      <c r="I4" s="25"/>
      <c r="N4" s="25"/>
      <c r="R4" s="25"/>
      <c r="T4" s="18"/>
    </row>
    <row r="5" spans="2:23" ht="19.5" thickBot="1" x14ac:dyDescent="0.45">
      <c r="B5" s="17"/>
      <c r="C5" s="12">
        <v>2</v>
      </c>
      <c r="D5" s="13" t="s">
        <v>21</v>
      </c>
      <c r="E5" s="25"/>
      <c r="I5" s="25"/>
      <c r="N5" s="25"/>
      <c r="R5" s="25"/>
      <c r="T5" s="18"/>
    </row>
    <row r="6" spans="2:23" x14ac:dyDescent="0.4">
      <c r="B6" s="17"/>
      <c r="E6" s="25"/>
      <c r="I6" s="25"/>
      <c r="N6" s="25"/>
      <c r="R6" s="25"/>
      <c r="T6" s="18"/>
    </row>
    <row r="7" spans="2:23" x14ac:dyDescent="0.4">
      <c r="B7" s="17"/>
      <c r="C7" s="2">
        <v>1</v>
      </c>
      <c r="D7" s="11" t="s">
        <v>2</v>
      </c>
      <c r="E7" s="26"/>
      <c r="F7" s="11"/>
      <c r="G7" s="11">
        <f>IF(C5=2,ROUNDUP(C4/2,0),C4)</f>
        <v>20</v>
      </c>
      <c r="H7" s="11" t="s">
        <v>0</v>
      </c>
      <c r="I7" s="26"/>
      <c r="J7" s="3"/>
      <c r="L7" s="2">
        <v>1</v>
      </c>
      <c r="M7" s="11" t="s">
        <v>2</v>
      </c>
      <c r="N7" s="26"/>
      <c r="O7" s="11"/>
      <c r="P7" s="11">
        <f>C4-G7</f>
        <v>19</v>
      </c>
      <c r="Q7" s="11" t="s">
        <v>0</v>
      </c>
      <c r="R7" s="26"/>
      <c r="S7" s="3"/>
      <c r="T7" s="18"/>
    </row>
    <row r="8" spans="2:23" ht="11.25" customHeight="1" x14ac:dyDescent="0.4">
      <c r="B8" s="17"/>
      <c r="C8" s="9"/>
      <c r="D8" s="1"/>
      <c r="E8" s="27"/>
      <c r="F8" s="1"/>
      <c r="G8" s="1"/>
      <c r="H8" s="1"/>
      <c r="I8" s="27"/>
      <c r="J8" s="10"/>
      <c r="L8" s="7"/>
      <c r="N8" s="26"/>
      <c r="R8" s="25"/>
      <c r="S8" s="8"/>
      <c r="T8" s="18"/>
    </row>
    <row r="9" spans="2:23" x14ac:dyDescent="0.4">
      <c r="B9" s="17"/>
      <c r="C9" s="7" t="s">
        <v>3</v>
      </c>
      <c r="E9" s="25">
        <f>SUMIF(計算エリア!F:F,C3,計算エリア!G:G)</f>
        <v>890</v>
      </c>
      <c r="F9" t="s">
        <v>8</v>
      </c>
      <c r="G9">
        <f>C7</f>
        <v>1</v>
      </c>
      <c r="H9" t="s">
        <v>11</v>
      </c>
      <c r="I9" s="25">
        <f>E9*G9</f>
        <v>890</v>
      </c>
      <c r="J9" s="8" t="s">
        <v>8</v>
      </c>
      <c r="L9" s="4" t="s">
        <v>3</v>
      </c>
      <c r="M9" s="5"/>
      <c r="N9" s="25">
        <f>E9</f>
        <v>890</v>
      </c>
      <c r="O9" s="5" t="s">
        <v>8</v>
      </c>
      <c r="P9" s="5">
        <f>L7</f>
        <v>1</v>
      </c>
      <c r="Q9" s="5" t="s">
        <v>11</v>
      </c>
      <c r="R9" s="30">
        <f>IF(C5=2,N9*P9,0)</f>
        <v>890</v>
      </c>
      <c r="S9" s="6" t="s">
        <v>8</v>
      </c>
      <c r="T9" s="18"/>
      <c r="W9" s="34"/>
    </row>
    <row r="10" spans="2:23" x14ac:dyDescent="0.4">
      <c r="B10" s="17"/>
      <c r="C10" s="7" t="s">
        <v>4</v>
      </c>
      <c r="D10" t="s">
        <v>10</v>
      </c>
      <c r="E10" s="25">
        <v>57</v>
      </c>
      <c r="F10" t="s">
        <v>8</v>
      </c>
      <c r="G10">
        <f>IF(G7-10&gt;=0,10,G7)</f>
        <v>10</v>
      </c>
      <c r="H10" t="s">
        <v>0</v>
      </c>
      <c r="I10" s="25">
        <f>E10*G10</f>
        <v>570</v>
      </c>
      <c r="J10" s="8" t="s">
        <v>8</v>
      </c>
      <c r="L10" s="7" t="s">
        <v>4</v>
      </c>
      <c r="M10" t="s">
        <v>10</v>
      </c>
      <c r="N10" s="25">
        <v>57</v>
      </c>
      <c r="O10" t="s">
        <v>8</v>
      </c>
      <c r="P10">
        <f>IF(P7-10&gt;=0,10,P7)</f>
        <v>10</v>
      </c>
      <c r="Q10" t="s">
        <v>0</v>
      </c>
      <c r="R10" s="25">
        <f>N10*P10</f>
        <v>570</v>
      </c>
      <c r="S10" s="8" t="s">
        <v>8</v>
      </c>
      <c r="T10" s="18"/>
    </row>
    <row r="11" spans="2:23" x14ac:dyDescent="0.4">
      <c r="B11" s="17"/>
      <c r="C11" s="7"/>
      <c r="D11" t="s">
        <v>9</v>
      </c>
      <c r="E11" s="25">
        <v>150</v>
      </c>
      <c r="F11" t="s">
        <v>8</v>
      </c>
      <c r="G11">
        <f>IF(G10&lt;&gt;10,0,(IF(G7-20&gt;=0,10,G7-10)))</f>
        <v>10</v>
      </c>
      <c r="H11" t="s">
        <v>0</v>
      </c>
      <c r="I11" s="25">
        <f>E11*G11</f>
        <v>1500</v>
      </c>
      <c r="J11" s="8" t="s">
        <v>8</v>
      </c>
      <c r="L11" s="7"/>
      <c r="M11" t="s">
        <v>9</v>
      </c>
      <c r="N11" s="25">
        <v>150</v>
      </c>
      <c r="O11" t="s">
        <v>8</v>
      </c>
      <c r="P11">
        <f>IF(P10&lt;&gt;10,0,(IF(P7-20&gt;=0,10,P7-10)))</f>
        <v>9</v>
      </c>
      <c r="Q11" t="s">
        <v>0</v>
      </c>
      <c r="R11" s="25">
        <f>N11*P11</f>
        <v>1350</v>
      </c>
      <c r="S11" s="8" t="s">
        <v>8</v>
      </c>
      <c r="T11" s="18"/>
    </row>
    <row r="12" spans="2:23" x14ac:dyDescent="0.4">
      <c r="B12" s="17"/>
      <c r="C12" s="7"/>
      <c r="D12" t="s">
        <v>16</v>
      </c>
      <c r="E12" s="25">
        <v>244</v>
      </c>
      <c r="F12" t="s">
        <v>8</v>
      </c>
      <c r="G12">
        <f>IF(G11&lt;&gt;10,0,(IF(G7-40&gt;=0,20,G7-20)))</f>
        <v>0</v>
      </c>
      <c r="H12" t="s">
        <v>0</v>
      </c>
      <c r="I12" s="25">
        <f t="shared" ref="I12:I15" si="0">E12*G12</f>
        <v>0</v>
      </c>
      <c r="J12" s="8" t="s">
        <v>8</v>
      </c>
      <c r="L12" s="7"/>
      <c r="M12" t="s">
        <v>16</v>
      </c>
      <c r="N12" s="25">
        <v>244</v>
      </c>
      <c r="O12" t="s">
        <v>8</v>
      </c>
      <c r="P12">
        <f>IF(P11&lt;&gt;10,0,(IF(P7-40&gt;=0,20,P7-20)))</f>
        <v>0</v>
      </c>
      <c r="Q12" t="s">
        <v>0</v>
      </c>
      <c r="R12" s="25">
        <f t="shared" ref="R12:R15" si="1">N12*P12</f>
        <v>0</v>
      </c>
      <c r="S12" s="8" t="s">
        <v>8</v>
      </c>
      <c r="T12" s="18"/>
    </row>
    <row r="13" spans="2:23" x14ac:dyDescent="0.4">
      <c r="B13" s="17"/>
      <c r="C13" s="7"/>
      <c r="D13" t="s">
        <v>17</v>
      </c>
      <c r="E13" s="32">
        <v>326</v>
      </c>
      <c r="F13" t="s">
        <v>8</v>
      </c>
      <c r="G13">
        <f>IF(G12&lt;&gt;20,0,(IF(G7-100&gt;=0,60,G7-40)))</f>
        <v>0</v>
      </c>
      <c r="H13" t="s">
        <v>0</v>
      </c>
      <c r="I13" s="25">
        <f t="shared" si="0"/>
        <v>0</v>
      </c>
      <c r="J13" s="8" t="s">
        <v>8</v>
      </c>
      <c r="L13" s="7"/>
      <c r="M13" t="s">
        <v>17</v>
      </c>
      <c r="N13" s="32">
        <v>326</v>
      </c>
      <c r="O13" t="s">
        <v>8</v>
      </c>
      <c r="P13">
        <f>IF(P12&lt;&gt;20,0,(IF(P7-100&gt;=0,60,P7-40)))</f>
        <v>0</v>
      </c>
      <c r="Q13" t="s">
        <v>0</v>
      </c>
      <c r="R13" s="25">
        <f t="shared" si="1"/>
        <v>0</v>
      </c>
      <c r="S13" s="8" t="s">
        <v>8</v>
      </c>
      <c r="T13" s="18"/>
    </row>
    <row r="14" spans="2:23" x14ac:dyDescent="0.4">
      <c r="B14" s="17"/>
      <c r="C14" s="7"/>
      <c r="D14" t="s">
        <v>18</v>
      </c>
      <c r="E14" s="32">
        <v>404</v>
      </c>
      <c r="F14" t="s">
        <v>8</v>
      </c>
      <c r="G14">
        <f>IF(G13&lt;&gt;60,0,(IF(G7-500&gt;=0,400,G7-100)))</f>
        <v>0</v>
      </c>
      <c r="H14" t="s">
        <v>0</v>
      </c>
      <c r="I14" s="25">
        <f t="shared" si="0"/>
        <v>0</v>
      </c>
      <c r="J14" s="8" t="s">
        <v>8</v>
      </c>
      <c r="L14" s="7"/>
      <c r="M14" t="s">
        <v>18</v>
      </c>
      <c r="N14" s="32">
        <v>404</v>
      </c>
      <c r="O14" t="s">
        <v>8</v>
      </c>
      <c r="P14">
        <f>IF(P13&lt;&gt;60,0,(IF(P7-500&gt;=0,400,P7-100)))</f>
        <v>0</v>
      </c>
      <c r="Q14" t="s">
        <v>0</v>
      </c>
      <c r="R14" s="25">
        <f t="shared" si="1"/>
        <v>0</v>
      </c>
      <c r="S14" s="8" t="s">
        <v>8</v>
      </c>
      <c r="T14" s="18"/>
    </row>
    <row r="15" spans="2:23" x14ac:dyDescent="0.4">
      <c r="B15" s="17"/>
      <c r="C15" s="7"/>
      <c r="D15" t="s">
        <v>19</v>
      </c>
      <c r="E15" s="32">
        <v>441</v>
      </c>
      <c r="F15" t="s">
        <v>8</v>
      </c>
      <c r="G15">
        <f>IF(G14&lt;&gt;400,0,G7-500)</f>
        <v>0</v>
      </c>
      <c r="H15" t="s">
        <v>0</v>
      </c>
      <c r="I15" s="25">
        <f t="shared" si="0"/>
        <v>0</v>
      </c>
      <c r="J15" s="8" t="s">
        <v>8</v>
      </c>
      <c r="L15" s="7"/>
      <c r="M15" t="s">
        <v>19</v>
      </c>
      <c r="N15" s="32">
        <v>441</v>
      </c>
      <c r="O15" t="s">
        <v>8</v>
      </c>
      <c r="P15">
        <f>IF(P14&lt;&gt;400,0,P7-500)</f>
        <v>0</v>
      </c>
      <c r="Q15" t="s">
        <v>0</v>
      </c>
      <c r="R15" s="25">
        <f t="shared" si="1"/>
        <v>0</v>
      </c>
      <c r="S15" s="8" t="s">
        <v>8</v>
      </c>
      <c r="T15" s="18"/>
    </row>
    <row r="16" spans="2:23" x14ac:dyDescent="0.4">
      <c r="B16" s="17"/>
      <c r="C16" s="7"/>
      <c r="E16" s="33" t="s">
        <v>13</v>
      </c>
      <c r="I16" s="25"/>
      <c r="J16" s="8"/>
      <c r="L16" s="7"/>
      <c r="N16" s="33" t="s">
        <v>13</v>
      </c>
      <c r="R16" s="25"/>
      <c r="S16" s="8"/>
      <c r="T16" s="18"/>
    </row>
    <row r="17" spans="1:22" x14ac:dyDescent="0.4">
      <c r="B17" s="17"/>
      <c r="C17" s="7"/>
      <c r="E17" s="25"/>
      <c r="I17" s="25"/>
      <c r="J17" s="8"/>
      <c r="L17" s="7"/>
      <c r="N17" s="25"/>
      <c r="R17" s="25"/>
      <c r="S17" s="8"/>
      <c r="T17" s="18"/>
    </row>
    <row r="18" spans="1:22" x14ac:dyDescent="0.4">
      <c r="B18" s="17"/>
      <c r="C18" s="7" t="s">
        <v>5</v>
      </c>
      <c r="E18" s="25"/>
      <c r="I18" s="25">
        <f>SUM(I9:I17)</f>
        <v>2960</v>
      </c>
      <c r="J18" s="8" t="s">
        <v>8</v>
      </c>
      <c r="L18" s="7" t="s">
        <v>5</v>
      </c>
      <c r="N18" s="25"/>
      <c r="R18" s="25">
        <f>SUM(R9:R17)</f>
        <v>2810</v>
      </c>
      <c r="S18" s="8" t="s">
        <v>8</v>
      </c>
      <c r="T18" s="18"/>
    </row>
    <row r="19" spans="1:22" x14ac:dyDescent="0.4">
      <c r="B19" s="17"/>
      <c r="C19" s="7" t="s">
        <v>6</v>
      </c>
      <c r="E19" s="25"/>
      <c r="I19" s="25">
        <f>I18*0.1</f>
        <v>296</v>
      </c>
      <c r="J19" s="8" t="s">
        <v>8</v>
      </c>
      <c r="L19" s="7" t="s">
        <v>6</v>
      </c>
      <c r="N19" s="25"/>
      <c r="R19" s="25">
        <f>R18*0.1</f>
        <v>281</v>
      </c>
      <c r="S19" s="8" t="s">
        <v>8</v>
      </c>
      <c r="T19" s="18"/>
    </row>
    <row r="20" spans="1:22" x14ac:dyDescent="0.4">
      <c r="B20" s="17"/>
      <c r="C20" s="7" t="s">
        <v>7</v>
      </c>
      <c r="E20" s="25"/>
      <c r="I20" s="25">
        <f>SUM(I18:I19)</f>
        <v>3256</v>
      </c>
      <c r="J20" s="8" t="s">
        <v>8</v>
      </c>
      <c r="L20" s="7" t="s">
        <v>7</v>
      </c>
      <c r="N20" s="25"/>
      <c r="R20" s="25">
        <f>SUM(R18:R19)</f>
        <v>3091</v>
      </c>
      <c r="S20" s="8" t="s">
        <v>8</v>
      </c>
      <c r="T20" s="18"/>
    </row>
    <row r="21" spans="1:22" x14ac:dyDescent="0.4">
      <c r="B21" s="17"/>
      <c r="C21" s="7"/>
      <c r="E21" s="25"/>
      <c r="I21" s="25"/>
      <c r="J21" s="8"/>
      <c r="L21" s="7"/>
      <c r="N21" s="25"/>
      <c r="R21" s="25"/>
      <c r="S21" s="8"/>
      <c r="T21" s="18"/>
    </row>
    <row r="22" spans="1:22" x14ac:dyDescent="0.4">
      <c r="B22" s="17"/>
      <c r="C22" s="9" t="s">
        <v>14</v>
      </c>
      <c r="D22" s="1"/>
      <c r="E22" s="27"/>
      <c r="F22" s="1"/>
      <c r="G22" s="1"/>
      <c r="H22" s="1"/>
      <c r="I22" s="27">
        <f>ROUNDDOWN(I20,-1)</f>
        <v>3250</v>
      </c>
      <c r="J22" s="10" t="s">
        <v>8</v>
      </c>
      <c r="L22" s="9" t="s">
        <v>14</v>
      </c>
      <c r="M22" s="1"/>
      <c r="N22" s="27"/>
      <c r="O22" s="1"/>
      <c r="P22" s="1"/>
      <c r="Q22" s="1"/>
      <c r="R22" s="27">
        <f>ROUNDDOWN(R20,-1)</f>
        <v>3090</v>
      </c>
      <c r="S22" s="10" t="s">
        <v>8</v>
      </c>
      <c r="T22" s="18"/>
    </row>
    <row r="23" spans="1:22" x14ac:dyDescent="0.4">
      <c r="B23" s="17"/>
      <c r="E23" s="25"/>
      <c r="I23" s="25"/>
      <c r="N23" s="25"/>
      <c r="R23" s="25"/>
      <c r="T23" s="18"/>
    </row>
    <row r="24" spans="1:22" x14ac:dyDescent="0.4">
      <c r="B24" s="17"/>
      <c r="E24" s="25"/>
      <c r="I24" s="25"/>
      <c r="N24" s="25"/>
      <c r="P24" s="2"/>
      <c r="Q24" s="11" t="s">
        <v>7</v>
      </c>
      <c r="R24" s="31">
        <f>I22+R22</f>
        <v>6340</v>
      </c>
      <c r="S24" s="3" t="s">
        <v>8</v>
      </c>
      <c r="T24" s="18"/>
    </row>
    <row r="25" spans="1:22" x14ac:dyDescent="0.4">
      <c r="B25" s="17"/>
      <c r="E25" s="25"/>
      <c r="I25" s="25"/>
      <c r="N25" s="25"/>
      <c r="P25" s="66" t="s">
        <v>15</v>
      </c>
      <c r="Q25" s="67"/>
      <c r="R25" s="25">
        <f>ROUNDDOWN(R24/1.1/10,0)</f>
        <v>576</v>
      </c>
      <c r="S25" t="s">
        <v>8</v>
      </c>
      <c r="T25" s="18"/>
    </row>
    <row r="26" spans="1:22" x14ac:dyDescent="0.4">
      <c r="B26" s="17"/>
      <c r="E26" s="25"/>
      <c r="I26" s="25"/>
      <c r="N26" s="25"/>
      <c r="R26" s="25"/>
      <c r="T26" s="18"/>
    </row>
    <row r="27" spans="1:22" ht="19.5" thickBot="1" x14ac:dyDescent="0.45">
      <c r="B27" s="19"/>
      <c r="C27" s="20"/>
      <c r="D27" s="20"/>
      <c r="E27" s="28"/>
      <c r="F27" s="20"/>
      <c r="G27" s="20"/>
      <c r="H27" s="20"/>
      <c r="I27" s="28"/>
      <c r="J27" s="20"/>
      <c r="K27" s="20"/>
      <c r="L27" s="20"/>
      <c r="M27" s="20"/>
      <c r="N27" s="28"/>
      <c r="O27" s="20"/>
      <c r="P27" s="20"/>
      <c r="Q27" s="20"/>
      <c r="R27" s="28"/>
      <c r="S27" s="20"/>
      <c r="T27" s="21"/>
    </row>
    <row r="28" spans="1:22" x14ac:dyDescent="0.4">
      <c r="A28" s="22"/>
      <c r="B28" s="22"/>
      <c r="C28" s="22"/>
      <c r="D28" s="22"/>
      <c r="E28" s="29"/>
      <c r="F28" s="22"/>
      <c r="G28" s="22"/>
      <c r="H28" s="22"/>
      <c r="I28" s="29"/>
      <c r="J28" s="22"/>
      <c r="K28" s="22"/>
      <c r="L28" s="22"/>
      <c r="M28" s="22"/>
      <c r="N28" s="29"/>
      <c r="O28" s="22"/>
      <c r="P28" s="22"/>
      <c r="Q28" s="22"/>
      <c r="R28" s="29"/>
      <c r="S28" s="22"/>
      <c r="T28" s="22"/>
      <c r="U28" s="22"/>
      <c r="V28" s="22"/>
    </row>
  </sheetData>
  <mergeCells count="1">
    <mergeCell ref="P25:Q25"/>
  </mergeCells>
  <phoneticPr fontId="1"/>
  <pageMargins left="0.7" right="0.7" top="0.75" bottom="0.75" header="0.3" footer="0.3"/>
  <pageSetup paperSize="9"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28"/>
  <sheetViews>
    <sheetView zoomScale="80" zoomScaleNormal="80" workbookViewId="0">
      <selection activeCell="G12" sqref="G12"/>
    </sheetView>
  </sheetViews>
  <sheetFormatPr defaultRowHeight="18.75" x14ac:dyDescent="0.4"/>
  <cols>
    <col min="1" max="1" width="3" customWidth="1"/>
    <col min="2" max="2" width="3.125" customWidth="1"/>
    <col min="4" max="4" width="11.125" bestFit="1" customWidth="1"/>
    <col min="5" max="5" width="9.625" style="23" customWidth="1"/>
    <col min="6" max="6" width="3.375" bestFit="1" customWidth="1"/>
    <col min="7" max="7" width="5.125" bestFit="1" customWidth="1"/>
    <col min="8" max="8" width="5.25" bestFit="1" customWidth="1"/>
    <col min="9" max="9" width="10.625" style="23" bestFit="1" customWidth="1"/>
    <col min="10" max="10" width="3.375" bestFit="1" customWidth="1"/>
    <col min="11" max="11" width="3" customWidth="1"/>
    <col min="14" max="14" width="9.75" style="23" customWidth="1"/>
    <col min="15" max="15" width="3.375" bestFit="1" customWidth="1"/>
    <col min="16" max="16" width="6.25" bestFit="1" customWidth="1"/>
    <col min="17" max="17" width="5.25" bestFit="1" customWidth="1"/>
    <col min="18" max="18" width="10.625" style="23" bestFit="1" customWidth="1"/>
    <col min="19" max="19" width="3.375" bestFit="1" customWidth="1"/>
    <col min="20" max="20" width="3.125" customWidth="1"/>
    <col min="21" max="21" width="9" customWidth="1"/>
    <col min="22" max="22" width="2.875" customWidth="1"/>
  </cols>
  <sheetData>
    <row r="1" spans="2:23" ht="19.5" thickBot="1" x14ac:dyDescent="0.45"/>
    <row r="2" spans="2:23" ht="18.75" customHeight="1" thickBot="1" x14ac:dyDescent="0.45">
      <c r="B2" s="14"/>
      <c r="C2" s="15"/>
      <c r="D2" s="15"/>
      <c r="E2" s="24"/>
      <c r="F2" s="15"/>
      <c r="G2" s="15"/>
      <c r="H2" s="15"/>
      <c r="I2" s="24"/>
      <c r="J2" s="15"/>
      <c r="K2" s="15"/>
      <c r="L2" s="15"/>
      <c r="M2" s="15"/>
      <c r="N2" s="24"/>
      <c r="O2" s="15"/>
      <c r="P2" s="15"/>
      <c r="Q2" s="15"/>
      <c r="R2" s="24"/>
      <c r="S2" s="15"/>
      <c r="T2" s="16"/>
    </row>
    <row r="3" spans="2:23" ht="19.5" thickBot="1" x14ac:dyDescent="0.45">
      <c r="B3" s="17"/>
      <c r="C3" s="12">
        <f>水道料金計算ツール!D6</f>
        <v>20</v>
      </c>
      <c r="D3" s="13" t="s">
        <v>1</v>
      </c>
      <c r="E3" s="25"/>
      <c r="I3" s="25"/>
      <c r="N3" s="25"/>
      <c r="R3" s="25"/>
      <c r="T3" s="18"/>
    </row>
    <row r="4" spans="2:23" ht="19.5" thickBot="1" x14ac:dyDescent="0.45">
      <c r="B4" s="17"/>
      <c r="C4" s="12">
        <f>水道料金計算ツール!D7</f>
        <v>39</v>
      </c>
      <c r="D4" s="13" t="s">
        <v>0</v>
      </c>
      <c r="E4" s="25"/>
      <c r="F4" t="s">
        <v>12</v>
      </c>
      <c r="I4" s="25"/>
      <c r="N4" s="25"/>
      <c r="R4" s="25"/>
      <c r="T4" s="18"/>
    </row>
    <row r="5" spans="2:23" ht="19.5" thickBot="1" x14ac:dyDescent="0.45">
      <c r="B5" s="17"/>
      <c r="C5" s="12">
        <v>2</v>
      </c>
      <c r="D5" s="13" t="s">
        <v>21</v>
      </c>
      <c r="E5" s="25"/>
      <c r="I5" s="25"/>
      <c r="N5" s="25"/>
      <c r="R5" s="25"/>
      <c r="T5" s="18"/>
    </row>
    <row r="6" spans="2:23" x14ac:dyDescent="0.4">
      <c r="B6" s="17"/>
      <c r="E6" s="25"/>
      <c r="I6" s="25"/>
      <c r="N6" s="25"/>
      <c r="R6" s="25"/>
      <c r="T6" s="18"/>
    </row>
    <row r="7" spans="2:23" x14ac:dyDescent="0.4">
      <c r="B7" s="17"/>
      <c r="C7" s="2">
        <v>1</v>
      </c>
      <c r="D7" s="11" t="s">
        <v>2</v>
      </c>
      <c r="E7" s="26"/>
      <c r="F7" s="11"/>
      <c r="G7" s="11">
        <f>IF(C5=2,ROUNDUP(C4/2,0),C4)</f>
        <v>20</v>
      </c>
      <c r="H7" s="11" t="s">
        <v>0</v>
      </c>
      <c r="I7" s="26"/>
      <c r="J7" s="3"/>
      <c r="L7" s="2">
        <v>1</v>
      </c>
      <c r="M7" s="11" t="s">
        <v>2</v>
      </c>
      <c r="N7" s="26"/>
      <c r="O7" s="11"/>
      <c r="P7" s="11">
        <f>C4-G7</f>
        <v>19</v>
      </c>
      <c r="Q7" s="11" t="s">
        <v>0</v>
      </c>
      <c r="R7" s="26"/>
      <c r="S7" s="3"/>
      <c r="T7" s="18"/>
    </row>
    <row r="8" spans="2:23" ht="11.25" customHeight="1" x14ac:dyDescent="0.4">
      <c r="B8" s="17"/>
      <c r="C8" s="9"/>
      <c r="D8" s="1"/>
      <c r="E8" s="27"/>
      <c r="F8" s="1"/>
      <c r="G8" s="1"/>
      <c r="H8" s="1"/>
      <c r="I8" s="27"/>
      <c r="J8" s="10"/>
      <c r="L8" s="7"/>
      <c r="N8" s="26"/>
      <c r="R8" s="25"/>
      <c r="S8" s="8"/>
      <c r="T8" s="18"/>
    </row>
    <row r="9" spans="2:23" x14ac:dyDescent="0.4">
      <c r="B9" s="17"/>
      <c r="C9" s="7" t="s">
        <v>3</v>
      </c>
      <c r="E9" s="25">
        <f>SUMIF(計算エリア!A:A,C3,計算エリア!B:B)</f>
        <v>1103</v>
      </c>
      <c r="F9" t="s">
        <v>8</v>
      </c>
      <c r="G9">
        <f>C7</f>
        <v>1</v>
      </c>
      <c r="H9" t="s">
        <v>11</v>
      </c>
      <c r="I9" s="25">
        <f>E9*G9</f>
        <v>1103</v>
      </c>
      <c r="J9" s="8" t="s">
        <v>8</v>
      </c>
      <c r="L9" s="4" t="s">
        <v>3</v>
      </c>
      <c r="M9" s="5"/>
      <c r="N9" s="25">
        <f>E9</f>
        <v>1103</v>
      </c>
      <c r="O9" s="5" t="s">
        <v>8</v>
      </c>
      <c r="P9" s="5">
        <f>L7</f>
        <v>1</v>
      </c>
      <c r="Q9" s="5" t="s">
        <v>11</v>
      </c>
      <c r="R9" s="30">
        <f>IF(C5=2,N9*P9,0)</f>
        <v>1103</v>
      </c>
      <c r="S9" s="6" t="s">
        <v>8</v>
      </c>
      <c r="T9" s="18"/>
      <c r="W9" s="34"/>
    </row>
    <row r="10" spans="2:23" x14ac:dyDescent="0.4">
      <c r="B10" s="17"/>
      <c r="C10" s="7" t="s">
        <v>4</v>
      </c>
      <c r="D10" t="s">
        <v>10</v>
      </c>
      <c r="E10" s="25">
        <v>67</v>
      </c>
      <c r="F10" t="s">
        <v>8</v>
      </c>
      <c r="G10">
        <f>IF(G7-10&gt;=0,10,G7)</f>
        <v>10</v>
      </c>
      <c r="H10" t="s">
        <v>0</v>
      </c>
      <c r="I10" s="25">
        <f>E10*G10</f>
        <v>670</v>
      </c>
      <c r="J10" s="8" t="s">
        <v>8</v>
      </c>
      <c r="L10" s="7" t="s">
        <v>4</v>
      </c>
      <c r="M10" t="s">
        <v>10</v>
      </c>
      <c r="N10" s="25">
        <v>67</v>
      </c>
      <c r="O10" t="s">
        <v>8</v>
      </c>
      <c r="P10">
        <f>IF(P7-10&gt;=0,10,P7)</f>
        <v>10</v>
      </c>
      <c r="Q10" t="s">
        <v>0</v>
      </c>
      <c r="R10" s="25">
        <f>N10*P10</f>
        <v>670</v>
      </c>
      <c r="S10" s="8" t="s">
        <v>8</v>
      </c>
      <c r="T10" s="18"/>
    </row>
    <row r="11" spans="2:23" x14ac:dyDescent="0.4">
      <c r="B11" s="17"/>
      <c r="C11" s="7"/>
      <c r="D11" t="s">
        <v>9</v>
      </c>
      <c r="E11" s="25">
        <v>175</v>
      </c>
      <c r="F11" t="s">
        <v>8</v>
      </c>
      <c r="G11">
        <f>IF(G10&lt;&gt;10,0,(IF(G7-20&gt;=0,10,G7-10)))</f>
        <v>10</v>
      </c>
      <c r="H11" t="s">
        <v>0</v>
      </c>
      <c r="I11" s="25">
        <f>E11*G11</f>
        <v>1750</v>
      </c>
      <c r="J11" s="8" t="s">
        <v>8</v>
      </c>
      <c r="L11" s="7"/>
      <c r="M11" t="s">
        <v>9</v>
      </c>
      <c r="N11" s="25">
        <v>175</v>
      </c>
      <c r="O11" t="s">
        <v>8</v>
      </c>
      <c r="P11">
        <f>IF(P10&lt;&gt;10,0,(IF(P7-20&gt;=0,10,P7-10)))</f>
        <v>9</v>
      </c>
      <c r="Q11" t="s">
        <v>0</v>
      </c>
      <c r="R11" s="25">
        <f>N11*P11</f>
        <v>1575</v>
      </c>
      <c r="S11" s="8" t="s">
        <v>8</v>
      </c>
      <c r="T11" s="18"/>
    </row>
    <row r="12" spans="2:23" x14ac:dyDescent="0.4">
      <c r="B12" s="17"/>
      <c r="C12" s="7"/>
      <c r="D12" t="s">
        <v>16</v>
      </c>
      <c r="E12" s="25">
        <v>285</v>
      </c>
      <c r="F12" t="s">
        <v>8</v>
      </c>
      <c r="G12">
        <f>IF(G11&lt;&gt;10,0,(IF(G7-40&gt;=0,20,G7-20)))</f>
        <v>0</v>
      </c>
      <c r="H12" t="s">
        <v>0</v>
      </c>
      <c r="I12" s="25">
        <f t="shared" ref="I12:I15" si="0">E12*G12</f>
        <v>0</v>
      </c>
      <c r="J12" s="8" t="s">
        <v>8</v>
      </c>
      <c r="L12" s="7"/>
      <c r="M12" t="s">
        <v>16</v>
      </c>
      <c r="N12" s="25">
        <v>285</v>
      </c>
      <c r="O12" t="s">
        <v>8</v>
      </c>
      <c r="P12">
        <f>IF(P11&lt;&gt;10,0,(IF(P7-40&gt;=0,20,P7-20)))</f>
        <v>0</v>
      </c>
      <c r="Q12" t="s">
        <v>0</v>
      </c>
      <c r="R12" s="25">
        <f t="shared" ref="R12:R15" si="1">N12*P12</f>
        <v>0</v>
      </c>
      <c r="S12" s="8" t="s">
        <v>8</v>
      </c>
      <c r="T12" s="18"/>
    </row>
    <row r="13" spans="2:23" x14ac:dyDescent="0.4">
      <c r="B13" s="17"/>
      <c r="C13" s="7"/>
      <c r="D13" t="s">
        <v>17</v>
      </c>
      <c r="E13" s="32">
        <v>380</v>
      </c>
      <c r="F13" t="s">
        <v>8</v>
      </c>
      <c r="G13">
        <f>IF(G12&lt;&gt;20,0,(IF(G7-100&gt;=0,60,G7-40)))</f>
        <v>0</v>
      </c>
      <c r="H13" t="s">
        <v>0</v>
      </c>
      <c r="I13" s="25">
        <f t="shared" si="0"/>
        <v>0</v>
      </c>
      <c r="J13" s="8" t="s">
        <v>8</v>
      </c>
      <c r="L13" s="7"/>
      <c r="M13" t="s">
        <v>17</v>
      </c>
      <c r="N13" s="32">
        <v>380</v>
      </c>
      <c r="O13" t="s">
        <v>8</v>
      </c>
      <c r="P13">
        <f>IF(P12&lt;&gt;20,0,(IF(P7-100&gt;=0,60,P7-40)))</f>
        <v>0</v>
      </c>
      <c r="Q13" t="s">
        <v>0</v>
      </c>
      <c r="R13" s="25">
        <f t="shared" si="1"/>
        <v>0</v>
      </c>
      <c r="S13" s="8" t="s">
        <v>8</v>
      </c>
      <c r="T13" s="18"/>
    </row>
    <row r="14" spans="2:23" x14ac:dyDescent="0.4">
      <c r="B14" s="17"/>
      <c r="C14" s="7"/>
      <c r="D14" t="s">
        <v>18</v>
      </c>
      <c r="E14" s="32">
        <v>471</v>
      </c>
      <c r="F14" t="s">
        <v>8</v>
      </c>
      <c r="G14">
        <f>IF(G13&lt;&gt;60,0,(IF(G7-500&gt;=0,400,G7-100)))</f>
        <v>0</v>
      </c>
      <c r="H14" t="s">
        <v>0</v>
      </c>
      <c r="I14" s="25">
        <f t="shared" si="0"/>
        <v>0</v>
      </c>
      <c r="J14" s="8" t="s">
        <v>8</v>
      </c>
      <c r="L14" s="7"/>
      <c r="M14" t="s">
        <v>18</v>
      </c>
      <c r="N14" s="32">
        <v>471</v>
      </c>
      <c r="O14" t="s">
        <v>8</v>
      </c>
      <c r="P14">
        <f>IF(P13&lt;&gt;60,0,(IF(P7-500&gt;=0,400,P7-100)))</f>
        <v>0</v>
      </c>
      <c r="Q14" t="s">
        <v>0</v>
      </c>
      <c r="R14" s="25">
        <f t="shared" si="1"/>
        <v>0</v>
      </c>
      <c r="S14" s="8" t="s">
        <v>8</v>
      </c>
      <c r="T14" s="18"/>
    </row>
    <row r="15" spans="2:23" x14ac:dyDescent="0.4">
      <c r="B15" s="17"/>
      <c r="C15" s="7"/>
      <c r="D15" t="s">
        <v>19</v>
      </c>
      <c r="E15" s="32">
        <v>514</v>
      </c>
      <c r="F15" t="s">
        <v>8</v>
      </c>
      <c r="G15">
        <f>IF(G14&lt;&gt;400,0,G7-500)</f>
        <v>0</v>
      </c>
      <c r="H15" t="s">
        <v>0</v>
      </c>
      <c r="I15" s="25">
        <f t="shared" si="0"/>
        <v>0</v>
      </c>
      <c r="J15" s="8" t="s">
        <v>8</v>
      </c>
      <c r="L15" s="7"/>
      <c r="M15" t="s">
        <v>19</v>
      </c>
      <c r="N15" s="32">
        <v>514</v>
      </c>
      <c r="O15" t="s">
        <v>8</v>
      </c>
      <c r="P15">
        <f>IF(P14&lt;&gt;400,0,P7-500)</f>
        <v>0</v>
      </c>
      <c r="Q15" t="s">
        <v>0</v>
      </c>
      <c r="R15" s="25">
        <f t="shared" si="1"/>
        <v>0</v>
      </c>
      <c r="S15" s="8" t="s">
        <v>8</v>
      </c>
      <c r="T15" s="18"/>
    </row>
    <row r="16" spans="2:23" x14ac:dyDescent="0.4">
      <c r="B16" s="17"/>
      <c r="C16" s="7"/>
      <c r="E16" s="33" t="s">
        <v>13</v>
      </c>
      <c r="I16" s="25"/>
      <c r="J16" s="8"/>
      <c r="L16" s="7"/>
      <c r="N16" s="33" t="s">
        <v>13</v>
      </c>
      <c r="R16" s="25"/>
      <c r="S16" s="8"/>
      <c r="T16" s="18"/>
    </row>
    <row r="17" spans="1:22" x14ac:dyDescent="0.4">
      <c r="B17" s="17"/>
      <c r="C17" s="7"/>
      <c r="E17" s="25"/>
      <c r="I17" s="25"/>
      <c r="J17" s="8"/>
      <c r="L17" s="7"/>
      <c r="N17" s="25"/>
      <c r="R17" s="25"/>
      <c r="S17" s="8"/>
      <c r="T17" s="18"/>
    </row>
    <row r="18" spans="1:22" x14ac:dyDescent="0.4">
      <c r="B18" s="17"/>
      <c r="C18" s="7" t="s">
        <v>5</v>
      </c>
      <c r="E18" s="25"/>
      <c r="I18" s="25">
        <f>SUM(I9:I17)</f>
        <v>3523</v>
      </c>
      <c r="J18" s="8" t="s">
        <v>8</v>
      </c>
      <c r="L18" s="7" t="s">
        <v>5</v>
      </c>
      <c r="N18" s="25"/>
      <c r="R18" s="25">
        <f>SUM(R9:R17)</f>
        <v>3348</v>
      </c>
      <c r="S18" s="8" t="s">
        <v>8</v>
      </c>
      <c r="T18" s="18"/>
    </row>
    <row r="19" spans="1:22" x14ac:dyDescent="0.4">
      <c r="B19" s="17"/>
      <c r="C19" s="7" t="s">
        <v>6</v>
      </c>
      <c r="E19" s="25"/>
      <c r="I19" s="25">
        <f>I18*0.1</f>
        <v>352.3</v>
      </c>
      <c r="J19" s="8" t="s">
        <v>8</v>
      </c>
      <c r="L19" s="7" t="s">
        <v>6</v>
      </c>
      <c r="N19" s="25"/>
      <c r="R19" s="25">
        <f>R18*0.1</f>
        <v>334.8</v>
      </c>
      <c r="S19" s="8" t="s">
        <v>8</v>
      </c>
      <c r="T19" s="18"/>
    </row>
    <row r="20" spans="1:22" x14ac:dyDescent="0.4">
      <c r="B20" s="17"/>
      <c r="C20" s="7" t="s">
        <v>7</v>
      </c>
      <c r="E20" s="25"/>
      <c r="I20" s="25">
        <f>SUM(I18:I19)</f>
        <v>3875.3</v>
      </c>
      <c r="J20" s="8" t="s">
        <v>8</v>
      </c>
      <c r="L20" s="7" t="s">
        <v>7</v>
      </c>
      <c r="N20" s="25"/>
      <c r="R20" s="25">
        <f>SUM(R18:R19)</f>
        <v>3682.8</v>
      </c>
      <c r="S20" s="8" t="s">
        <v>8</v>
      </c>
      <c r="T20" s="18"/>
    </row>
    <row r="21" spans="1:22" x14ac:dyDescent="0.4">
      <c r="B21" s="17"/>
      <c r="C21" s="7"/>
      <c r="E21" s="25"/>
      <c r="I21" s="25"/>
      <c r="J21" s="8"/>
      <c r="L21" s="7"/>
      <c r="N21" s="25"/>
      <c r="R21" s="25"/>
      <c r="S21" s="8"/>
      <c r="T21" s="18"/>
    </row>
    <row r="22" spans="1:22" x14ac:dyDescent="0.4">
      <c r="B22" s="17"/>
      <c r="C22" s="9" t="s">
        <v>14</v>
      </c>
      <c r="D22" s="1"/>
      <c r="E22" s="27"/>
      <c r="F22" s="1"/>
      <c r="G22" s="1"/>
      <c r="H22" s="1"/>
      <c r="I22" s="27">
        <f>ROUNDDOWN(I20,-1)</f>
        <v>3870</v>
      </c>
      <c r="J22" s="10" t="s">
        <v>8</v>
      </c>
      <c r="L22" s="9" t="s">
        <v>14</v>
      </c>
      <c r="M22" s="1"/>
      <c r="N22" s="27"/>
      <c r="O22" s="1"/>
      <c r="P22" s="1"/>
      <c r="Q22" s="1"/>
      <c r="R22" s="27">
        <f>ROUNDDOWN(R20,-1)</f>
        <v>3680</v>
      </c>
      <c r="S22" s="10" t="s">
        <v>8</v>
      </c>
      <c r="T22" s="18"/>
    </row>
    <row r="23" spans="1:22" x14ac:dyDescent="0.4">
      <c r="B23" s="17"/>
      <c r="E23" s="25"/>
      <c r="I23" s="25"/>
      <c r="N23" s="25"/>
      <c r="R23" s="25"/>
      <c r="T23" s="18"/>
    </row>
    <row r="24" spans="1:22" x14ac:dyDescent="0.4">
      <c r="B24" s="17"/>
      <c r="E24" s="25"/>
      <c r="I24" s="25"/>
      <c r="N24" s="25"/>
      <c r="P24" s="2"/>
      <c r="Q24" s="11" t="s">
        <v>7</v>
      </c>
      <c r="R24" s="31">
        <f>I22+R22</f>
        <v>7550</v>
      </c>
      <c r="S24" s="3" t="s">
        <v>8</v>
      </c>
      <c r="T24" s="18"/>
    </row>
    <row r="25" spans="1:22" x14ac:dyDescent="0.4">
      <c r="B25" s="17"/>
      <c r="E25" s="25"/>
      <c r="I25" s="25"/>
      <c r="N25" s="25"/>
      <c r="P25" s="66" t="s">
        <v>15</v>
      </c>
      <c r="Q25" s="67"/>
      <c r="R25" s="25">
        <f>ROUNDDOWN(R24/1.1/10,0)</f>
        <v>686</v>
      </c>
      <c r="S25" t="s">
        <v>8</v>
      </c>
      <c r="T25" s="18"/>
    </row>
    <row r="26" spans="1:22" x14ac:dyDescent="0.4">
      <c r="B26" s="17"/>
      <c r="E26" s="25"/>
      <c r="I26" s="25"/>
      <c r="N26" s="25"/>
      <c r="R26" s="25"/>
      <c r="T26" s="18"/>
    </row>
    <row r="27" spans="1:22" ht="19.5" thickBot="1" x14ac:dyDescent="0.45">
      <c r="B27" s="19"/>
      <c r="C27" s="20"/>
      <c r="D27" s="20"/>
      <c r="E27" s="28"/>
      <c r="F27" s="20"/>
      <c r="G27" s="20"/>
      <c r="H27" s="20"/>
      <c r="I27" s="28"/>
      <c r="J27" s="20"/>
      <c r="K27" s="20"/>
      <c r="L27" s="20"/>
      <c r="M27" s="20"/>
      <c r="N27" s="28"/>
      <c r="O27" s="20"/>
      <c r="P27" s="20"/>
      <c r="Q27" s="20"/>
      <c r="R27" s="28"/>
      <c r="S27" s="20"/>
      <c r="T27" s="21"/>
    </row>
    <row r="28" spans="1:22" x14ac:dyDescent="0.4">
      <c r="A28" s="22"/>
      <c r="B28" s="22"/>
      <c r="C28" s="22"/>
      <c r="D28" s="22"/>
      <c r="E28" s="29"/>
      <c r="F28" s="22"/>
      <c r="G28" s="22"/>
      <c r="H28" s="22"/>
      <c r="I28" s="29"/>
      <c r="J28" s="22"/>
      <c r="K28" s="22"/>
      <c r="L28" s="22"/>
      <c r="M28" s="22"/>
      <c r="N28" s="29"/>
      <c r="O28" s="22"/>
      <c r="P28" s="22"/>
      <c r="Q28" s="22"/>
      <c r="R28" s="29"/>
      <c r="S28" s="22"/>
      <c r="T28" s="22"/>
      <c r="U28" s="22"/>
      <c r="V28" s="22"/>
    </row>
  </sheetData>
  <mergeCells count="1">
    <mergeCell ref="P25:Q25"/>
  </mergeCells>
  <phoneticPr fontId="1"/>
  <pageMargins left="0.7" right="0.7" top="0.75" bottom="0.75" header="0.3" footer="0.3"/>
  <pageSetup paperSize="9" scale="4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6612C-E016-4A50-821B-3FC41B076522}">
  <dimension ref="A1:G13"/>
  <sheetViews>
    <sheetView workbookViewId="0">
      <selection activeCell="F21" sqref="F21"/>
    </sheetView>
  </sheetViews>
  <sheetFormatPr defaultRowHeight="18.75" x14ac:dyDescent="0.4"/>
  <sheetData>
    <row r="1" spans="1:7" x14ac:dyDescent="0.4">
      <c r="A1" t="s">
        <v>27</v>
      </c>
      <c r="F1" t="s">
        <v>28</v>
      </c>
    </row>
    <row r="2" spans="1:7" x14ac:dyDescent="0.4">
      <c r="A2" t="s">
        <v>1</v>
      </c>
      <c r="B2" t="s">
        <v>20</v>
      </c>
      <c r="D2" t="s">
        <v>22</v>
      </c>
      <c r="F2" t="s">
        <v>1</v>
      </c>
      <c r="G2" t="s">
        <v>20</v>
      </c>
    </row>
    <row r="3" spans="1:7" x14ac:dyDescent="0.4">
      <c r="A3">
        <v>13</v>
      </c>
      <c r="B3">
        <v>470</v>
      </c>
      <c r="D3">
        <v>1</v>
      </c>
      <c r="F3">
        <v>13</v>
      </c>
      <c r="G3">
        <v>380</v>
      </c>
    </row>
    <row r="4" spans="1:7" x14ac:dyDescent="0.4">
      <c r="A4">
        <v>20</v>
      </c>
      <c r="B4" s="35">
        <v>1103</v>
      </c>
      <c r="D4">
        <v>2</v>
      </c>
      <c r="F4">
        <v>20</v>
      </c>
      <c r="G4" s="35">
        <v>890</v>
      </c>
    </row>
    <row r="5" spans="1:7" x14ac:dyDescent="0.4">
      <c r="A5">
        <v>25</v>
      </c>
      <c r="B5" s="35">
        <v>1970</v>
      </c>
      <c r="F5">
        <v>25</v>
      </c>
      <c r="G5" s="35">
        <v>1590</v>
      </c>
    </row>
    <row r="6" spans="1:7" x14ac:dyDescent="0.4">
      <c r="A6">
        <v>40</v>
      </c>
      <c r="B6" s="35">
        <v>7866</v>
      </c>
      <c r="F6">
        <v>40</v>
      </c>
      <c r="G6" s="35">
        <v>6350</v>
      </c>
    </row>
    <row r="7" spans="1:7" x14ac:dyDescent="0.4">
      <c r="A7">
        <v>50</v>
      </c>
      <c r="B7" s="35">
        <v>17837</v>
      </c>
      <c r="F7">
        <v>50</v>
      </c>
      <c r="G7" s="35">
        <v>14400</v>
      </c>
    </row>
    <row r="8" spans="1:7" x14ac:dyDescent="0.4">
      <c r="A8">
        <v>75</v>
      </c>
      <c r="B8" s="35">
        <v>41001</v>
      </c>
      <c r="F8">
        <v>75</v>
      </c>
      <c r="G8" s="35">
        <v>33100</v>
      </c>
    </row>
    <row r="9" spans="1:7" x14ac:dyDescent="0.4">
      <c r="A9">
        <v>100</v>
      </c>
      <c r="B9" s="35">
        <v>79153</v>
      </c>
      <c r="F9">
        <v>100</v>
      </c>
      <c r="G9" s="35">
        <v>63900</v>
      </c>
    </row>
    <row r="10" spans="1:7" x14ac:dyDescent="0.4">
      <c r="A10">
        <v>150</v>
      </c>
      <c r="B10" s="35">
        <v>219993</v>
      </c>
      <c r="F10">
        <v>150</v>
      </c>
      <c r="G10" s="35">
        <v>177600</v>
      </c>
    </row>
    <row r="11" spans="1:7" x14ac:dyDescent="0.4">
      <c r="A11">
        <v>200</v>
      </c>
      <c r="B11" s="35">
        <v>445932</v>
      </c>
      <c r="F11">
        <v>200</v>
      </c>
      <c r="G11" s="35">
        <v>360000</v>
      </c>
    </row>
    <row r="12" spans="1:7" x14ac:dyDescent="0.4">
      <c r="A12">
        <v>250</v>
      </c>
      <c r="B12" s="35">
        <v>794007</v>
      </c>
      <c r="F12">
        <v>250</v>
      </c>
      <c r="G12" s="35">
        <v>641000</v>
      </c>
    </row>
    <row r="13" spans="1:7" x14ac:dyDescent="0.4">
      <c r="A13">
        <v>300</v>
      </c>
      <c r="B13" s="35">
        <v>1272145</v>
      </c>
      <c r="F13">
        <v>300</v>
      </c>
      <c r="G13" s="35">
        <v>1027000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水道料金計算ツール</vt:lpstr>
      <vt:lpstr>計算表（料金改定前）</vt:lpstr>
      <vt:lpstr>計算表（料金改定後）</vt:lpstr>
      <vt:lpstr>計算エリア</vt:lpstr>
      <vt:lpstr>水道料金計算ツール!Print_Area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2026-01-09T07:40:30Z</dcterms:modified>
</cp:coreProperties>
</file>