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xr:revisionPtr revIDLastSave="0" documentId="13_ncr:1_{2BDE8EF4-805E-4A1A-959A-6F5439EFE76E}" xr6:coauthVersionLast="47" xr6:coauthVersionMax="47" xr10:uidLastSave="{00000000-0000-0000-0000-000000000000}"/>
  <bookViews>
    <workbookView xWindow="-120" yWindow="-16320" windowWidth="29040" windowHeight="15720" firstSheet="1" activeTab="1" xr2:uid="{00000000-000D-0000-FFFF-FFFF00000000}"/>
  </bookViews>
  <sheets>
    <sheet name="マスタ" sheetId="1" state="hidden" r:id="rId1"/>
    <sheet name="参考様式６" sheetId="3" r:id="rId2"/>
    <sheet name="別添①　勤務時間" sheetId="4" r:id="rId3"/>
    <sheet name="別添②　営業時間・サービス提供時間" sheetId="13" r:id="rId4"/>
  </sheets>
  <definedNames>
    <definedName name="___kk06">#REF!</definedName>
    <definedName name="___kk29">#REF!</definedName>
    <definedName name="__kk06">#REF!</definedName>
    <definedName name="__kk29">#REF!</definedName>
    <definedName name="_xlnm._FilterDatabase" localSheetId="0" hidden="1">マスタ!$A$1:$P$1</definedName>
    <definedName name="_xlnm._FilterDatabase" localSheetId="1" hidden="1">参考様式６!#REF!</definedName>
    <definedName name="_xlnm._FilterDatabase" localSheetId="2" hidden="1">'別添①　勤務時間'!#REF!</definedName>
    <definedName name="_xlnm._FilterDatabase" localSheetId="3" hidden="1">'別添②　営業時間・サービス提供時間'!#REF!</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1">参考様式６!$A$1:$AS$110</definedName>
    <definedName name="_xlnm.Print_Area" localSheetId="2">'別添①　勤務時間'!$A$1:$K$40</definedName>
    <definedName name="_xlnm.Print_Area" localSheetId="3">'別添②　営業時間・サービス提供時間'!$A$1:$Y$20</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Z_2800211E_76AE_4166_A3C3_274F9B8196C0_.wvu.PrintArea" localSheetId="3" hidden="1">'別添②　営業時間・サービス提供時間'!$A$1:$X$18</definedName>
    <definedName name="加配加算対象">マスタ!$G$3:$G$7</definedName>
    <definedName name="加配対象">マスタ!$G$3:$G$7</definedName>
    <definedName name="看護職員加配加算">マスタ!$I$3:$I$4</definedName>
    <definedName name="児童指導員等加配加算">マスタ!$H$3:$H$7</definedName>
    <definedName name="児童指導員等配置加算">マスタ!$H$3:$H$7</definedName>
    <definedName name="食事">#REF!</definedName>
    <definedName name="中核機能強化加算">マスタ!$J$3:$J$5</definedName>
    <definedName name="町っ油">#REF!</definedName>
    <definedName name="利用日数記入例">#REF!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8" i="3" l="1"/>
  <c r="AV40" i="3"/>
  <c r="AN40" i="3"/>
  <c r="AO40" i="3" s="1"/>
  <c r="AP40" i="3" s="1" a="1"/>
  <c r="AP40" i="3" s="1"/>
  <c r="A40" i="3"/>
  <c r="BS39" i="3"/>
  <c r="BO39" i="3"/>
  <c r="AN39" i="3"/>
  <c r="AO39" i="3" s="1"/>
  <c r="AP39" i="3" s="1" a="1"/>
  <c r="AP39" i="3" s="1"/>
  <c r="A39" i="3"/>
  <c r="BX38" i="3"/>
  <c r="BU38" i="3"/>
  <c r="AN38" i="3"/>
  <c r="AO38" i="3" s="1"/>
  <c r="AP38" i="3" s="1" a="1"/>
  <c r="AP38" i="3" s="1"/>
  <c r="A38" i="3"/>
  <c r="AN37" i="3"/>
  <c r="AO37" i="3" s="1"/>
  <c r="AP37" i="3" s="1" a="1"/>
  <c r="AP37" i="3" s="1"/>
  <c r="A37" i="3"/>
  <c r="AX36" i="3"/>
  <c r="AT36" i="3"/>
  <c r="AN36" i="3"/>
  <c r="AO36" i="3" s="1"/>
  <c r="AP36" i="3" s="1" a="1"/>
  <c r="AP36" i="3" s="1"/>
  <c r="A36" i="3"/>
  <c r="BA35" i="3"/>
  <c r="AN35" i="3"/>
  <c r="AO35" i="3" s="1"/>
  <c r="AP35" i="3" s="1" a="1"/>
  <c r="AP35" i="3" s="1"/>
  <c r="A35" i="3"/>
  <c r="BR34" i="3"/>
  <c r="BQ34" i="3"/>
  <c r="AN34" i="3"/>
  <c r="AO34" i="3" s="1"/>
  <c r="AP34" i="3" s="1" a="1"/>
  <c r="AP34" i="3" s="1"/>
  <c r="A34" i="3"/>
  <c r="BU33" i="3"/>
  <c r="BS33" i="3"/>
  <c r="BA33" i="3"/>
  <c r="AO33" i="3"/>
  <c r="AP33" i="3" s="1" a="1"/>
  <c r="AP33" i="3" s="1"/>
  <c r="AN33" i="3"/>
  <c r="A33" i="3"/>
  <c r="AV48" i="3"/>
  <c r="AN48" i="3"/>
  <c r="AO48" i="3" s="1"/>
  <c r="AP48" i="3" s="1" a="1"/>
  <c r="AP48" i="3" s="1"/>
  <c r="A48" i="3"/>
  <c r="BM47" i="3"/>
  <c r="BL47" i="3"/>
  <c r="AN47" i="3"/>
  <c r="AO47" i="3" s="1"/>
  <c r="AP47" i="3" s="1" a="1"/>
  <c r="AP47" i="3" s="1"/>
  <c r="A47" i="3"/>
  <c r="BV46" i="3"/>
  <c r="BU46" i="3"/>
  <c r="BR46" i="3"/>
  <c r="AW46" i="3"/>
  <c r="AT46" i="3"/>
  <c r="AN46" i="3"/>
  <c r="AO46" i="3" s="1"/>
  <c r="AP46" i="3" s="1" a="1"/>
  <c r="AP46" i="3" s="1"/>
  <c r="A46" i="3"/>
  <c r="BC45" i="3"/>
  <c r="BB45" i="3"/>
  <c r="AN45" i="3"/>
  <c r="AO45" i="3" s="1"/>
  <c r="AP45" i="3" s="1" a="1"/>
  <c r="AP45" i="3" s="1"/>
  <c r="A45" i="3"/>
  <c r="BO44" i="3"/>
  <c r="AN44" i="3"/>
  <c r="AO44" i="3" s="1"/>
  <c r="AP44" i="3" s="1" a="1"/>
  <c r="AP44" i="3" s="1"/>
  <c r="A44" i="3"/>
  <c r="BU43" i="3"/>
  <c r="BE43" i="3"/>
  <c r="BD43" i="3"/>
  <c r="AV43" i="3"/>
  <c r="AN43" i="3"/>
  <c r="AO43" i="3" s="1"/>
  <c r="AP43" i="3" s="1" a="1"/>
  <c r="AP43" i="3" s="1"/>
  <c r="A43" i="3"/>
  <c r="BK42" i="3"/>
  <c r="BC42" i="3"/>
  <c r="AN42" i="3"/>
  <c r="AO42" i="3" s="1"/>
  <c r="AP42" i="3" s="1" a="1"/>
  <c r="AP42" i="3" s="1"/>
  <c r="A42" i="3"/>
  <c r="BW41" i="3"/>
  <c r="AV41" i="3"/>
  <c r="AU41" i="3"/>
  <c r="AN41" i="3"/>
  <c r="AO41" i="3" s="1"/>
  <c r="AP41" i="3" s="1" a="1"/>
  <c r="AP41" i="3" s="1"/>
  <c r="A41" i="3"/>
  <c r="BS32" i="3"/>
  <c r="AN32" i="3"/>
  <c r="AO32" i="3" s="1"/>
  <c r="AP32" i="3" s="1" a="1"/>
  <c r="AP32" i="3" s="1"/>
  <c r="A32" i="3"/>
  <c r="BT31" i="3"/>
  <c r="BD31" i="3"/>
  <c r="BA31" i="3"/>
  <c r="AN31" i="3"/>
  <c r="AO31" i="3" s="1"/>
  <c r="AP31" i="3" s="1" a="1"/>
  <c r="AP31" i="3" s="1"/>
  <c r="A31" i="3"/>
  <c r="BA30" i="3"/>
  <c r="AN30" i="3"/>
  <c r="AO30" i="3" s="1"/>
  <c r="AP30" i="3" s="1" a="1"/>
  <c r="AP30" i="3" s="1"/>
  <c r="A30" i="3"/>
  <c r="BW29" i="3"/>
  <c r="BV29" i="3"/>
  <c r="AT29" i="3"/>
  <c r="AN29" i="3"/>
  <c r="AO29" i="3" s="1"/>
  <c r="AP29" i="3" s="1" a="1"/>
  <c r="AP29" i="3" s="1"/>
  <c r="A29" i="3"/>
  <c r="BP28" i="3"/>
  <c r="BI28" i="3"/>
  <c r="AN28" i="3"/>
  <c r="AO28" i="3" s="1"/>
  <c r="AP28" i="3" s="1" a="1"/>
  <c r="AP28" i="3" s="1"/>
  <c r="A28" i="3"/>
  <c r="BI27" i="3"/>
  <c r="BH27" i="3"/>
  <c r="BE27" i="3"/>
  <c r="AN27" i="3"/>
  <c r="AO27" i="3" s="1"/>
  <c r="AP27" i="3" s="1" a="1"/>
  <c r="AP27" i="3" s="1"/>
  <c r="A27" i="3"/>
  <c r="BM26" i="3"/>
  <c r="BH26" i="3"/>
  <c r="BG26" i="3"/>
  <c r="AW26" i="3"/>
  <c r="AN26" i="3"/>
  <c r="AO26" i="3" s="1"/>
  <c r="AP26" i="3" s="1" a="1"/>
  <c r="AP26" i="3" s="1"/>
  <c r="A26" i="3"/>
  <c r="BI25" i="3"/>
  <c r="AY25" i="3"/>
  <c r="AX25" i="3"/>
  <c r="AN25" i="3"/>
  <c r="AO25" i="3" s="1"/>
  <c r="AP25" i="3" s="1" a="1"/>
  <c r="AP25" i="3" s="1"/>
  <c r="A25" i="3"/>
  <c r="AZ56" i="3"/>
  <c r="AY56" i="3"/>
  <c r="AT56" i="3"/>
  <c r="AN56" i="3"/>
  <c r="AO56" i="3" s="1"/>
  <c r="AP56" i="3" s="1" a="1"/>
  <c r="AP56" i="3" s="1"/>
  <c r="A56" i="3"/>
  <c r="BA55" i="3"/>
  <c r="AZ55" i="3"/>
  <c r="AU55" i="3"/>
  <c r="AN55" i="3"/>
  <c r="AO55" i="3" s="1"/>
  <c r="AP55" i="3" s="1" a="1"/>
  <c r="AP55" i="3" s="1"/>
  <c r="A55" i="3"/>
  <c r="BB54" i="3"/>
  <c r="BA54" i="3"/>
  <c r="AW54" i="3"/>
  <c r="AN54" i="3"/>
  <c r="AO54" i="3" s="1"/>
  <c r="AP54" i="3" s="1" a="1"/>
  <c r="AP54" i="3" s="1"/>
  <c r="A54" i="3"/>
  <c r="BK53" i="3"/>
  <c r="BJ53" i="3"/>
  <c r="BF53" i="3"/>
  <c r="AW53" i="3"/>
  <c r="AV53" i="3"/>
  <c r="AN53" i="3"/>
  <c r="AO53" i="3" s="1"/>
  <c r="AP53" i="3" s="1" a="1"/>
  <c r="AP53" i="3" s="1"/>
  <c r="A53" i="3"/>
  <c r="BU52" i="3"/>
  <c r="BT52" i="3"/>
  <c r="BS52" i="3"/>
  <c r="BG52" i="3"/>
  <c r="BF52" i="3"/>
  <c r="AN52" i="3"/>
  <c r="AO52" i="3" s="1"/>
  <c r="AP52" i="3" s="1" a="1"/>
  <c r="AP52" i="3" s="1"/>
  <c r="A52" i="3"/>
  <c r="BT51" i="3"/>
  <c r="BP51" i="3"/>
  <c r="BO51" i="3"/>
  <c r="AN51" i="3"/>
  <c r="AO51" i="3" s="1"/>
  <c r="AP51" i="3" s="1" a="1"/>
  <c r="AP51" i="3" s="1"/>
  <c r="A51" i="3"/>
  <c r="BX50" i="3"/>
  <c r="BO50" i="3"/>
  <c r="BN50" i="3"/>
  <c r="AY50" i="3"/>
  <c r="AN50" i="3"/>
  <c r="AO50" i="3" s="1"/>
  <c r="AP50" i="3" s="1" a="1"/>
  <c r="AP50" i="3" s="1"/>
  <c r="A50" i="3"/>
  <c r="BW49" i="3"/>
  <c r="BV49" i="3"/>
  <c r="BG49" i="3"/>
  <c r="AX49" i="3"/>
  <c r="AT49" i="3"/>
  <c r="AN49" i="3"/>
  <c r="AO49" i="3" s="1"/>
  <c r="AP49" i="3" s="1" a="1"/>
  <c r="AP49" i="3" s="1"/>
  <c r="A49" i="3"/>
  <c r="BC61" i="3"/>
  <c r="BB61" i="3"/>
  <c r="BA61" i="3"/>
  <c r="AN61" i="3"/>
  <c r="AO61" i="3" s="1"/>
  <c r="AP61" i="3" s="1" a="1"/>
  <c r="AP61" i="3" s="1"/>
  <c r="A61" i="3"/>
  <c r="BJ60" i="3"/>
  <c r="BI60" i="3"/>
  <c r="AZ60" i="3"/>
  <c r="AV60" i="3"/>
  <c r="AU60" i="3"/>
  <c r="AN60" i="3"/>
  <c r="AO60" i="3" s="1"/>
  <c r="AP60" i="3" s="1" a="1"/>
  <c r="AP60" i="3" s="1"/>
  <c r="A60" i="3"/>
  <c r="BR59" i="3"/>
  <c r="BQ59" i="3"/>
  <c r="BE59" i="3"/>
  <c r="BD59" i="3"/>
  <c r="BC59" i="3"/>
  <c r="AN59" i="3"/>
  <c r="AO59" i="3" s="1"/>
  <c r="AP59" i="3" s="1" a="1"/>
  <c r="AP59" i="3" s="1"/>
  <c r="A59" i="3"/>
  <c r="A36" i="4"/>
  <c r="A35" i="4"/>
  <c r="A34" i="4"/>
  <c r="A33" i="4"/>
  <c r="A32" i="4"/>
  <c r="A31" i="4"/>
  <c r="A30" i="4"/>
  <c r="A29" i="4"/>
  <c r="A28" i="4"/>
  <c r="A27" i="4"/>
  <c r="A26" i="4"/>
  <c r="A25" i="4"/>
  <c r="A24" i="4"/>
  <c r="A23" i="4"/>
  <c r="A22" i="4"/>
  <c r="A21" i="4"/>
  <c r="A20" i="4"/>
  <c r="A19" i="4"/>
  <c r="A18" i="4"/>
  <c r="A17" i="4"/>
  <c r="A16" i="4"/>
  <c r="A15" i="4"/>
  <c r="A14" i="4"/>
  <c r="A13" i="4"/>
  <c r="A12" i="4"/>
  <c r="A11" i="4"/>
  <c r="A10" i="4"/>
  <c r="A9" i="4"/>
  <c r="A8" i="4"/>
  <c r="A7" i="4"/>
  <c r="A6" i="4"/>
  <c r="AX40" i="3" s="1"/>
  <c r="A5" i="4"/>
  <c r="BB27" i="3" s="1"/>
  <c r="A4" i="4"/>
  <c r="A65" i="3"/>
  <c r="A64" i="3"/>
  <c r="A63" i="3"/>
  <c r="A62" i="3"/>
  <c r="A58" i="3"/>
  <c r="A57" i="3"/>
  <c r="A24" i="3"/>
  <c r="A23" i="3"/>
  <c r="A22" i="3"/>
  <c r="A21" i="3"/>
  <c r="A20" i="3"/>
  <c r="A19" i="3"/>
  <c r="A17" i="3"/>
  <c r="A16" i="3"/>
  <c r="AI11" i="13"/>
  <c r="AI12" i="13" s="1"/>
  <c r="AI13" i="13" s="1"/>
  <c r="AI14" i="13" s="1"/>
  <c r="AI15" i="13" s="1"/>
  <c r="AI6" i="13"/>
  <c r="AY36" i="3" l="1"/>
  <c r="BV38" i="3"/>
  <c r="BS59" i="3"/>
  <c r="BK60" i="3"/>
  <c r="BO61" i="3"/>
  <c r="BH49" i="3"/>
  <c r="AZ50" i="3"/>
  <c r="BD51" i="3"/>
  <c r="AU52" i="3"/>
  <c r="BT53" i="3"/>
  <c r="BL54" i="3"/>
  <c r="BK55" i="3"/>
  <c r="BJ56" i="3"/>
  <c r="BN25" i="3"/>
  <c r="BW26" i="3"/>
  <c r="AU29" i="3"/>
  <c r="BI30" i="3"/>
  <c r="AX41" i="3"/>
  <c r="BM42" i="3"/>
  <c r="BF45" i="3"/>
  <c r="BE48" i="3"/>
  <c r="BC35" i="3"/>
  <c r="AU49" i="3"/>
  <c r="BF59" i="3"/>
  <c r="BS40" i="3"/>
  <c r="BM48" i="3"/>
  <c r="AW48" i="3"/>
  <c r="BT47" i="3"/>
  <c r="BW46" i="3"/>
  <c r="BJ46" i="3"/>
  <c r="BG45" i="3"/>
  <c r="BP44" i="3"/>
  <c r="BX43" i="3"/>
  <c r="AW43" i="3"/>
  <c r="BR42" i="3"/>
  <c r="AY32" i="3"/>
  <c r="BH31" i="3"/>
  <c r="BO30" i="3"/>
  <c r="BX29" i="3"/>
  <c r="AY29" i="3"/>
  <c r="BJ28" i="3"/>
  <c r="BU27" i="3"/>
  <c r="BA27" i="3"/>
  <c r="BI26" i="3"/>
  <c r="BS56" i="3"/>
  <c r="BC56" i="3"/>
  <c r="BT55" i="3"/>
  <c r="BD55" i="3"/>
  <c r="BU54" i="3"/>
  <c r="BE54" i="3"/>
  <c r="BJ26" i="3"/>
  <c r="AT26" i="3"/>
  <c r="BK25" i="3"/>
  <c r="AU25" i="3"/>
  <c r="BL56" i="3"/>
  <c r="AV56" i="3"/>
  <c r="BM55" i="3"/>
  <c r="AW55" i="3"/>
  <c r="BN54" i="3"/>
  <c r="AX54" i="3"/>
  <c r="BO53" i="3"/>
  <c r="AY53" i="3"/>
  <c r="BP52" i="3"/>
  <c r="AZ52" i="3"/>
  <c r="BQ51" i="3"/>
  <c r="BA51" i="3"/>
  <c r="BR50" i="3"/>
  <c r="BJ50" i="3"/>
  <c r="BB50" i="3"/>
  <c r="BS49" i="3"/>
  <c r="BC49" i="3"/>
  <c r="BT61" i="3"/>
  <c r="BD61" i="3"/>
  <c r="BU60" i="3"/>
  <c r="BE60" i="3"/>
  <c r="BV59" i="3"/>
  <c r="BC40" i="3"/>
  <c r="BW39" i="3"/>
  <c r="BG39" i="3"/>
  <c r="BM38" i="3"/>
  <c r="AW38" i="3"/>
  <c r="BO37" i="3"/>
  <c r="AY37" i="3"/>
  <c r="BR36" i="3"/>
  <c r="BB36" i="3"/>
  <c r="BW35" i="3"/>
  <c r="BG35" i="3"/>
  <c r="BX34" i="3"/>
  <c r="BH34" i="3"/>
  <c r="BI33" i="3"/>
  <c r="BD47" i="3"/>
  <c r="AX46" i="3"/>
  <c r="BS45" i="3"/>
  <c r="AT45" i="3"/>
  <c r="BC44" i="3"/>
  <c r="BJ43" i="3"/>
  <c r="BE42" i="3"/>
  <c r="BN41" i="3"/>
  <c r="BB41" i="3"/>
  <c r="BX32" i="3"/>
  <c r="BL32" i="3"/>
  <c r="BU31" i="3"/>
  <c r="AV31" i="3"/>
  <c r="BB30" i="3"/>
  <c r="BK29" i="3"/>
  <c r="BT28" i="3"/>
  <c r="AZ28" i="3"/>
  <c r="BK27" i="3"/>
  <c r="BQ26" i="3"/>
  <c r="BA26" i="3"/>
  <c r="BR25" i="3"/>
  <c r="BJ25" i="3"/>
  <c r="BB25" i="3"/>
  <c r="AT25" i="3"/>
  <c r="BK56" i="3"/>
  <c r="AU56" i="3"/>
  <c r="BL55" i="3"/>
  <c r="AV55" i="3"/>
  <c r="BM54" i="3"/>
  <c r="BB26" i="3"/>
  <c r="BS25" i="3"/>
  <c r="BC25" i="3"/>
  <c r="BT56" i="3"/>
  <c r="BD56" i="3"/>
  <c r="BU55" i="3"/>
  <c r="BE55" i="3"/>
  <c r="BV54" i="3"/>
  <c r="BF54" i="3"/>
  <c r="BW53" i="3"/>
  <c r="BG53" i="3"/>
  <c r="BX52" i="3"/>
  <c r="BH52" i="3"/>
  <c r="BI51" i="3"/>
  <c r="AT50" i="3"/>
  <c r="BK49" i="3"/>
  <c r="BL61" i="3"/>
  <c r="AV61" i="3"/>
  <c r="BM60" i="3"/>
  <c r="AW60" i="3"/>
  <c r="BN59" i="3"/>
  <c r="AX59" i="3"/>
  <c r="AU40" i="3"/>
  <c r="BD39" i="3"/>
  <c r="BL38" i="3"/>
  <c r="BN37" i="3"/>
  <c r="BP36" i="3"/>
  <c r="AZ35" i="3"/>
  <c r="BD34" i="3"/>
  <c r="BR33" i="3"/>
  <c r="AU48" i="3"/>
  <c r="AZ47" i="3"/>
  <c r="BQ46" i="3"/>
  <c r="AZ45" i="3"/>
  <c r="BI44" i="3"/>
  <c r="BT43" i="3"/>
  <c r="AT43" i="3"/>
  <c r="BB42" i="3"/>
  <c r="BL41" i="3"/>
  <c r="BG32" i="3"/>
  <c r="BQ31" i="3"/>
  <c r="AY30" i="3"/>
  <c r="BR29" i="3"/>
  <c r="BG28" i="3"/>
  <c r="BT27" i="3"/>
  <c r="AZ27" i="3"/>
  <c r="BV26" i="3"/>
  <c r="BF26" i="3"/>
  <c r="BX25" i="3"/>
  <c r="BH25" i="3"/>
  <c r="BI56" i="3"/>
  <c r="BJ55" i="3"/>
  <c r="AT55" i="3"/>
  <c r="BK54" i="3"/>
  <c r="AV54" i="3"/>
  <c r="BS53" i="3"/>
  <c r="BE53" i="3"/>
  <c r="AT53" i="3"/>
  <c r="BO52" i="3"/>
  <c r="BD52" i="3"/>
  <c r="BN51" i="3"/>
  <c r="AZ51" i="3"/>
  <c r="BW50" i="3"/>
  <c r="BI50" i="3"/>
  <c r="AX50" i="3"/>
  <c r="BQ49" i="3"/>
  <c r="BF49" i="3"/>
  <c r="BK61" i="3"/>
  <c r="AZ61" i="3"/>
  <c r="BS60" i="3"/>
  <c r="BH60" i="3"/>
  <c r="AT60" i="3"/>
  <c r="BM59" i="3"/>
  <c r="BB59" i="3"/>
  <c r="BW30" i="3"/>
  <c r="BD28" i="3"/>
  <c r="AY27" i="3"/>
  <c r="BE26" i="3"/>
  <c r="BG25" i="3"/>
  <c r="BH56" i="3"/>
  <c r="BI55" i="3"/>
  <c r="BJ54" i="3"/>
  <c r="AU54" i="3"/>
  <c r="BR53" i="3"/>
  <c r="BD53" i="3"/>
  <c r="BN52" i="3"/>
  <c r="BX51" i="3"/>
  <c r="AY51" i="3"/>
  <c r="BV50" i="3"/>
  <c r="AW50" i="3"/>
  <c r="BB49" i="3"/>
  <c r="BJ61" i="3"/>
  <c r="AY61" i="3"/>
  <c r="BD60" i="3"/>
  <c r="BL59" i="3"/>
  <c r="BA59" i="3"/>
  <c r="BW56" i="3"/>
  <c r="BC53" i="3"/>
  <c r="BW51" i="3"/>
  <c r="BU50" i="3"/>
  <c r="BO49" i="3"/>
  <c r="BW61" i="3"/>
  <c r="AU61" i="3"/>
  <c r="BC60" i="3"/>
  <c r="AW59" i="3"/>
  <c r="BL40" i="3"/>
  <c r="BE38" i="3"/>
  <c r="BJ36" i="3"/>
  <c r="AZ34" i="3"/>
  <c r="BP47" i="3"/>
  <c r="BF46" i="3"/>
  <c r="BX44" i="3"/>
  <c r="BI43" i="3"/>
  <c r="BG41" i="3"/>
  <c r="AV32" i="3"/>
  <c r="BN30" i="3"/>
  <c r="BG29" i="3"/>
  <c r="BQ27" i="3"/>
  <c r="BO26" i="3"/>
  <c r="BQ25" i="3"/>
  <c r="BR56" i="3"/>
  <c r="BS55" i="3"/>
  <c r="BT54" i="3"/>
  <c r="BM53" i="3"/>
  <c r="BL52" i="3"/>
  <c r="BV51" i="3"/>
  <c r="AW51" i="3"/>
  <c r="AZ49" i="3"/>
  <c r="BH61" i="3"/>
  <c r="BP60" i="3"/>
  <c r="BU59" i="3"/>
  <c r="BT39" i="3"/>
  <c r="AZ36" i="3"/>
  <c r="BK48" i="3"/>
  <c r="BN45" i="3"/>
  <c r="BH43" i="3"/>
  <c r="BT32" i="3"/>
  <c r="BM30" i="3"/>
  <c r="BF29" i="3"/>
  <c r="BJ27" i="3"/>
  <c r="AX26" i="3"/>
  <c r="BQ56" i="3"/>
  <c r="BR55" i="3"/>
  <c r="BC54" i="3"/>
  <c r="BV52" i="3"/>
  <c r="BU51" i="3"/>
  <c r="AV51" i="3"/>
  <c r="BE50" i="3"/>
  <c r="BJ49" i="3"/>
  <c r="AY49" i="3"/>
  <c r="BG61" i="3"/>
  <c r="BA60" i="3"/>
  <c r="BI59" i="3"/>
  <c r="BR40" i="3"/>
  <c r="BC39" i="3"/>
  <c r="BH38" i="3"/>
  <c r="BM37" i="3"/>
  <c r="BO36" i="3"/>
  <c r="AY35" i="3"/>
  <c r="BB34" i="3"/>
  <c r="BQ33" i="3"/>
  <c r="BW48" i="3"/>
  <c r="AX47" i="3"/>
  <c r="BI46" i="3"/>
  <c r="BR45" i="3"/>
  <c r="BA44" i="3"/>
  <c r="BR43" i="3"/>
  <c r="BA42" i="3"/>
  <c r="BK41" i="3"/>
  <c r="BE32" i="3"/>
  <c r="BP31" i="3"/>
  <c r="AX30" i="3"/>
  <c r="BJ29" i="3"/>
  <c r="BS27" i="3"/>
  <c r="BU26" i="3"/>
  <c r="BW25" i="3"/>
  <c r="BX56" i="3"/>
  <c r="BC52" i="3"/>
  <c r="BM51" i="3"/>
  <c r="BH50" i="3"/>
  <c r="BP49" i="3"/>
  <c r="BX61" i="3"/>
  <c r="BR60" i="3"/>
  <c r="BP26" i="3"/>
  <c r="BG56" i="3"/>
  <c r="BH55" i="3"/>
  <c r="AT54" i="3"/>
  <c r="AY52" i="3"/>
  <c r="AX51" i="3"/>
  <c r="BU39" i="3"/>
  <c r="BG37" i="3"/>
  <c r="BQ35" i="3"/>
  <c r="BC33" i="3"/>
  <c r="BQ50" i="3"/>
  <c r="AV59" i="3"/>
  <c r="AV38" i="3"/>
  <c r="BT34" i="3"/>
  <c r="BN47" i="3"/>
  <c r="BW44" i="3"/>
  <c r="BN42" i="3"/>
  <c r="AU32" i="3"/>
  <c r="AZ25" i="3"/>
  <c r="BB55" i="3"/>
  <c r="BL53" i="3"/>
  <c r="BK52" i="3"/>
  <c r="BN40" i="3"/>
  <c r="AY39" i="3"/>
  <c r="BF38" i="3"/>
  <c r="BI37" i="3"/>
  <c r="BN36" i="3"/>
  <c r="BS35" i="3"/>
  <c r="BA34" i="3"/>
  <c r="BE33" i="3"/>
  <c r="BU48" i="3"/>
  <c r="AW47" i="3"/>
  <c r="BG46" i="3"/>
  <c r="BP45" i="3"/>
  <c r="AZ44" i="3"/>
  <c r="BQ43" i="3"/>
  <c r="AX42" i="3"/>
  <c r="BJ41" i="3"/>
  <c r="BW32" i="3"/>
  <c r="AW32" i="3"/>
  <c r="BN31" i="3"/>
  <c r="BV30" i="3"/>
  <c r="AW30" i="3"/>
  <c r="BH29" i="3"/>
  <c r="BS28" i="3"/>
  <c r="AY28" i="3"/>
  <c r="BR27" i="3"/>
  <c r="AW27" i="3"/>
  <c r="AZ26" i="3"/>
  <c r="BV25" i="3"/>
  <c r="BF25" i="3"/>
  <c r="BX55" i="3"/>
  <c r="BI54" i="3"/>
  <c r="BN53" i="3"/>
  <c r="BM52" i="3"/>
  <c r="BL51" i="3"/>
  <c r="BG50" i="3"/>
  <c r="BA49" i="3"/>
  <c r="BI61" i="3"/>
  <c r="BQ60" i="3"/>
  <c r="BK59" i="3"/>
  <c r="BL48" i="3"/>
  <c r="BO45" i="3"/>
  <c r="AY44" i="3"/>
  <c r="BQ42" i="3"/>
  <c r="BU32" i="3"/>
  <c r="BF31" i="3"/>
  <c r="BR28" i="3"/>
  <c r="AV28" i="3"/>
  <c r="AV27" i="3"/>
  <c r="AY26" i="3"/>
  <c r="BA25" i="3"/>
  <c r="BB56" i="3"/>
  <c r="BC55" i="3"/>
  <c r="BD54" i="3"/>
  <c r="BB53" i="3"/>
  <c r="BW52" i="3"/>
  <c r="AX52" i="3"/>
  <c r="BH51" i="3"/>
  <c r="BF50" i="3"/>
  <c r="BN49" i="3"/>
  <c r="BS61" i="3"/>
  <c r="AT61" i="3"/>
  <c r="BB60" i="3"/>
  <c r="BJ59" i="3"/>
  <c r="BK40" i="3"/>
  <c r="AX37" i="3"/>
  <c r="BP35" i="3"/>
  <c r="BB33" i="3"/>
  <c r="BE46" i="3"/>
  <c r="AV44" i="3"/>
  <c r="AY41" i="3"/>
  <c r="BE31" i="3"/>
  <c r="BQ28" i="3"/>
  <c r="AU28" i="3"/>
  <c r="BN26" i="3"/>
  <c r="BP25" i="3"/>
  <c r="BA56" i="3"/>
  <c r="BS54" i="3"/>
  <c r="AX53" i="3"/>
  <c r="AW52" i="3"/>
  <c r="BG51" i="3"/>
  <c r="BP50" i="3"/>
  <c r="BX49" i="3"/>
  <c r="BR61" i="3"/>
  <c r="BL60" i="3"/>
  <c r="BT59" i="3"/>
  <c r="AT59" i="3"/>
  <c r="BP61" i="3"/>
  <c r="BA50" i="3"/>
  <c r="BE51" i="3"/>
  <c r="AV52" i="3"/>
  <c r="BU53" i="3"/>
  <c r="BQ54" i="3"/>
  <c r="BP55" i="3"/>
  <c r="BO56" i="3"/>
  <c r="BO25" i="3"/>
  <c r="BX26" i="3"/>
  <c r="AT28" i="3"/>
  <c r="AX29" i="3"/>
  <c r="BJ30" i="3"/>
  <c r="BH32" i="3"/>
  <c r="BT41" i="3"/>
  <c r="BK44" i="3"/>
  <c r="BG48" i="3"/>
  <c r="BO35" i="3"/>
  <c r="AW37" i="3"/>
  <c r="BB40" i="3"/>
  <c r="BT60" i="3"/>
  <c r="BI49" i="3"/>
  <c r="AU59" i="3"/>
  <c r="BX60" i="3"/>
  <c r="BQ61" i="3"/>
  <c r="BR49" i="3"/>
  <c r="BM50" i="3"/>
  <c r="BF51" i="3"/>
  <c r="BE52" i="3"/>
  <c r="AU53" i="3"/>
  <c r="BV53" i="3"/>
  <c r="BR54" i="3"/>
  <c r="BQ55" i="3"/>
  <c r="BP56" i="3"/>
  <c r="BH28" i="3"/>
  <c r="BS29" i="3"/>
  <c r="BK32" i="3"/>
  <c r="BV41" i="3"/>
  <c r="BL44" i="3"/>
  <c r="BA47" i="3"/>
  <c r="BP34" i="3"/>
  <c r="BW37" i="3"/>
  <c r="BE39" i="3"/>
  <c r="BT40" i="3"/>
  <c r="BL27" i="3"/>
  <c r="BX27" i="3"/>
  <c r="BA28" i="3"/>
  <c r="BK28" i="3"/>
  <c r="BW28" i="3"/>
  <c r="AZ29" i="3"/>
  <c r="BN29" i="3"/>
  <c r="BE30" i="3"/>
  <c r="BQ30" i="3"/>
  <c r="AW31" i="3"/>
  <c r="BI31" i="3"/>
  <c r="BV31" i="3"/>
  <c r="AZ32" i="3"/>
  <c r="BM32" i="3"/>
  <c r="BC41" i="3"/>
  <c r="BO41" i="3"/>
  <c r="AT42" i="3"/>
  <c r="BF42" i="3"/>
  <c r="BS42" i="3"/>
  <c r="AZ43" i="3"/>
  <c r="BL43" i="3"/>
  <c r="BD44" i="3"/>
  <c r="BQ44" i="3"/>
  <c r="AU45" i="3"/>
  <c r="BH45" i="3"/>
  <c r="BV45" i="3"/>
  <c r="AY46" i="3"/>
  <c r="BM46" i="3"/>
  <c r="BE47" i="3"/>
  <c r="BU47" i="3"/>
  <c r="AY48" i="3"/>
  <c r="BO48" i="3"/>
  <c r="AT33" i="3"/>
  <c r="BJ33" i="3"/>
  <c r="BI34" i="3"/>
  <c r="BH35" i="3"/>
  <c r="BX35" i="3"/>
  <c r="BF36" i="3"/>
  <c r="BV36" i="3"/>
  <c r="BA37" i="3"/>
  <c r="BQ37" i="3"/>
  <c r="AX38" i="3"/>
  <c r="BN38" i="3"/>
  <c r="AU39" i="3"/>
  <c r="BK39" i="3"/>
  <c r="BD40" i="3"/>
  <c r="BR26" i="3"/>
  <c r="BQ40" i="3"/>
  <c r="BI40" i="3"/>
  <c r="BA40" i="3"/>
  <c r="BR39" i="3"/>
  <c r="BJ39" i="3"/>
  <c r="BB39" i="3"/>
  <c r="AT39" i="3"/>
  <c r="BS38" i="3"/>
  <c r="BK38" i="3"/>
  <c r="BC38" i="3"/>
  <c r="AU38" i="3"/>
  <c r="BT37" i="3"/>
  <c r="BL37" i="3"/>
  <c r="BD37" i="3"/>
  <c r="AV37" i="3"/>
  <c r="BU36" i="3"/>
  <c r="BM36" i="3"/>
  <c r="BE36" i="3"/>
  <c r="AW36" i="3"/>
  <c r="BV35" i="3"/>
  <c r="BN35" i="3"/>
  <c r="BF35" i="3"/>
  <c r="AX35" i="3"/>
  <c r="BW34" i="3"/>
  <c r="BO34" i="3"/>
  <c r="BG34" i="3"/>
  <c r="AY34" i="3"/>
  <c r="BX33" i="3"/>
  <c r="BP33" i="3"/>
  <c r="BH33" i="3"/>
  <c r="AZ33" i="3"/>
  <c r="BR48" i="3"/>
  <c r="BJ48" i="3"/>
  <c r="BB48" i="3"/>
  <c r="AT48" i="3"/>
  <c r="BS47" i="3"/>
  <c r="BK47" i="3"/>
  <c r="BC47" i="3"/>
  <c r="AU47" i="3"/>
  <c r="BT46" i="3"/>
  <c r="BL46" i="3"/>
  <c r="BD46" i="3"/>
  <c r="AV46" i="3"/>
  <c r="BU45" i="3"/>
  <c r="BM45" i="3"/>
  <c r="BE45" i="3"/>
  <c r="AW45" i="3"/>
  <c r="BV44" i="3"/>
  <c r="BN44" i="3"/>
  <c r="BF44" i="3"/>
  <c r="AX44" i="3"/>
  <c r="BW43" i="3"/>
  <c r="BO43" i="3"/>
  <c r="BG43" i="3"/>
  <c r="AY43" i="3"/>
  <c r="BX42" i="3"/>
  <c r="BP42" i="3"/>
  <c r="BH42" i="3"/>
  <c r="AZ42" i="3"/>
  <c r="BQ41" i="3"/>
  <c r="BI41" i="3"/>
  <c r="BA41" i="3"/>
  <c r="BR32" i="3"/>
  <c r="BJ32" i="3"/>
  <c r="BB32" i="3"/>
  <c r="AT32" i="3"/>
  <c r="BS31" i="3"/>
  <c r="BK31" i="3"/>
  <c r="BC31" i="3"/>
  <c r="AU31" i="3"/>
  <c r="BT30" i="3"/>
  <c r="BL30" i="3"/>
  <c r="BD30" i="3"/>
  <c r="AV30" i="3"/>
  <c r="BU29" i="3"/>
  <c r="BM29" i="3"/>
  <c r="BE29" i="3"/>
  <c r="AW29" i="3"/>
  <c r="BV28" i="3"/>
  <c r="BN28" i="3"/>
  <c r="BF28" i="3"/>
  <c r="AX28" i="3"/>
  <c r="BW27" i="3"/>
  <c r="BO27" i="3"/>
  <c r="BG27" i="3"/>
  <c r="BX40" i="3"/>
  <c r="BP40" i="3"/>
  <c r="BH40" i="3"/>
  <c r="AZ40" i="3"/>
  <c r="BQ39" i="3"/>
  <c r="BI39" i="3"/>
  <c r="BA39" i="3"/>
  <c r="BR38" i="3"/>
  <c r="BJ38" i="3"/>
  <c r="BB38" i="3"/>
  <c r="AT38" i="3"/>
  <c r="BS37" i="3"/>
  <c r="BK37" i="3"/>
  <c r="BC37" i="3"/>
  <c r="AU37" i="3"/>
  <c r="BT36" i="3"/>
  <c r="BL36" i="3"/>
  <c r="BD36" i="3"/>
  <c r="AV36" i="3"/>
  <c r="BU35" i="3"/>
  <c r="BM35" i="3"/>
  <c r="BE35" i="3"/>
  <c r="AW35" i="3"/>
  <c r="BV34" i="3"/>
  <c r="BN34" i="3"/>
  <c r="BF34" i="3"/>
  <c r="AX34" i="3"/>
  <c r="BW33" i="3"/>
  <c r="BO33" i="3"/>
  <c r="BG33" i="3"/>
  <c r="AY33" i="3"/>
  <c r="BQ48" i="3"/>
  <c r="BI48" i="3"/>
  <c r="BA48" i="3"/>
  <c r="BR47" i="3"/>
  <c r="BJ47" i="3"/>
  <c r="BB47" i="3"/>
  <c r="AT47" i="3"/>
  <c r="BS46" i="3"/>
  <c r="BK46" i="3"/>
  <c r="BC46" i="3"/>
  <c r="AU46" i="3"/>
  <c r="BT45" i="3"/>
  <c r="BL45" i="3"/>
  <c r="BD45" i="3"/>
  <c r="AV45" i="3"/>
  <c r="BU44" i="3"/>
  <c r="BM44" i="3"/>
  <c r="BE44" i="3"/>
  <c r="AW44" i="3"/>
  <c r="BV43" i="3"/>
  <c r="BN43" i="3"/>
  <c r="BF43" i="3"/>
  <c r="AX43" i="3"/>
  <c r="BW42" i="3"/>
  <c r="BO42" i="3"/>
  <c r="BG42" i="3"/>
  <c r="AY42" i="3"/>
  <c r="BX41" i="3"/>
  <c r="BP41" i="3"/>
  <c r="BH41" i="3"/>
  <c r="AZ41" i="3"/>
  <c r="BQ32" i="3"/>
  <c r="BI32" i="3"/>
  <c r="BA32" i="3"/>
  <c r="BR31" i="3"/>
  <c r="BJ31" i="3"/>
  <c r="BB31" i="3"/>
  <c r="AT31" i="3"/>
  <c r="BS30" i="3"/>
  <c r="BK30" i="3"/>
  <c r="BC30" i="3"/>
  <c r="AU30" i="3"/>
  <c r="BT29" i="3"/>
  <c r="BL29" i="3"/>
  <c r="BD29" i="3"/>
  <c r="AV29" i="3"/>
  <c r="BU28" i="3"/>
  <c r="BM28" i="3"/>
  <c r="BE28" i="3"/>
  <c r="AW28" i="3"/>
  <c r="BV27" i="3"/>
  <c r="BN27" i="3"/>
  <c r="BF27" i="3"/>
  <c r="AX27" i="3"/>
  <c r="BW40" i="3"/>
  <c r="BO40" i="3"/>
  <c r="BG40" i="3"/>
  <c r="AY40" i="3"/>
  <c r="BX39" i="3"/>
  <c r="BP39" i="3"/>
  <c r="BH39" i="3"/>
  <c r="AZ39" i="3"/>
  <c r="BQ38" i="3"/>
  <c r="BI38" i="3"/>
  <c r="BA38" i="3"/>
  <c r="BR37" i="3"/>
  <c r="BJ37" i="3"/>
  <c r="BB37" i="3"/>
  <c r="AT37" i="3"/>
  <c r="BS36" i="3"/>
  <c r="BK36" i="3"/>
  <c r="BC36" i="3"/>
  <c r="AU36" i="3"/>
  <c r="BT35" i="3"/>
  <c r="BL35" i="3"/>
  <c r="BD35" i="3"/>
  <c r="AV35" i="3"/>
  <c r="BU34" i="3"/>
  <c r="BM34" i="3"/>
  <c r="BE34" i="3"/>
  <c r="AW34" i="3"/>
  <c r="BV33" i="3"/>
  <c r="BN33" i="3"/>
  <c r="BF33" i="3"/>
  <c r="AX33" i="3"/>
  <c r="BX48" i="3"/>
  <c r="BP48" i="3"/>
  <c r="BH48" i="3"/>
  <c r="AZ48" i="3"/>
  <c r="BQ47" i="3"/>
  <c r="BI47" i="3"/>
  <c r="BU40" i="3"/>
  <c r="BM40" i="3"/>
  <c r="BE40" i="3"/>
  <c r="AW40" i="3"/>
  <c r="BV39" i="3"/>
  <c r="BN39" i="3"/>
  <c r="BF39" i="3"/>
  <c r="AX39" i="3"/>
  <c r="BW38" i="3"/>
  <c r="BO38" i="3"/>
  <c r="BG38" i="3"/>
  <c r="AY38" i="3"/>
  <c r="BX37" i="3"/>
  <c r="BP37" i="3"/>
  <c r="BH37" i="3"/>
  <c r="AZ37" i="3"/>
  <c r="BQ36" i="3"/>
  <c r="BI36" i="3"/>
  <c r="BA36" i="3"/>
  <c r="BR35" i="3"/>
  <c r="BJ35" i="3"/>
  <c r="BB35" i="3"/>
  <c r="AT35" i="3"/>
  <c r="BS34" i="3"/>
  <c r="BK34" i="3"/>
  <c r="BC34" i="3"/>
  <c r="AU34" i="3"/>
  <c r="BT33" i="3"/>
  <c r="BL33" i="3"/>
  <c r="BD33" i="3"/>
  <c r="AV33" i="3"/>
  <c r="BV48" i="3"/>
  <c r="BN48" i="3"/>
  <c r="BF48" i="3"/>
  <c r="AX48" i="3"/>
  <c r="BW47" i="3"/>
  <c r="BO47" i="3"/>
  <c r="BG47" i="3"/>
  <c r="AY47" i="3"/>
  <c r="BX46" i="3"/>
  <c r="BP46" i="3"/>
  <c r="BH46" i="3"/>
  <c r="AZ46" i="3"/>
  <c r="BQ45" i="3"/>
  <c r="BI45" i="3"/>
  <c r="BA45" i="3"/>
  <c r="BR44" i="3"/>
  <c r="BJ44" i="3"/>
  <c r="BB44" i="3"/>
  <c r="AT44" i="3"/>
  <c r="BS43" i="3"/>
  <c r="BK43" i="3"/>
  <c r="BC43" i="3"/>
  <c r="AU43" i="3"/>
  <c r="BT42" i="3"/>
  <c r="BL42" i="3"/>
  <c r="BD42" i="3"/>
  <c r="AV42" i="3"/>
  <c r="BU41" i="3"/>
  <c r="BM41" i="3"/>
  <c r="BE41" i="3"/>
  <c r="AW41" i="3"/>
  <c r="BV32" i="3"/>
  <c r="BN32" i="3"/>
  <c r="BF32" i="3"/>
  <c r="AX32" i="3"/>
  <c r="BW31" i="3"/>
  <c r="BO31" i="3"/>
  <c r="BG31" i="3"/>
  <c r="AY31" i="3"/>
  <c r="BX30" i="3"/>
  <c r="BP30" i="3"/>
  <c r="BH30" i="3"/>
  <c r="AZ30" i="3"/>
  <c r="BQ29" i="3"/>
  <c r="BI29" i="3"/>
  <c r="BA29" i="3"/>
  <c r="AY59" i="3"/>
  <c r="BG59" i="3"/>
  <c r="BO59" i="3"/>
  <c r="BW59" i="3"/>
  <c r="AX60" i="3"/>
  <c r="BF60" i="3"/>
  <c r="BN60" i="3"/>
  <c r="BV60" i="3"/>
  <c r="AW61" i="3"/>
  <c r="BE61" i="3"/>
  <c r="BM61" i="3"/>
  <c r="BU61" i="3"/>
  <c r="AV49" i="3"/>
  <c r="BD49" i="3"/>
  <c r="BL49" i="3"/>
  <c r="BT49" i="3"/>
  <c r="AU50" i="3"/>
  <c r="BC50" i="3"/>
  <c r="BK50" i="3"/>
  <c r="BS50" i="3"/>
  <c r="AT51" i="3"/>
  <c r="BB51" i="3"/>
  <c r="BJ51" i="3"/>
  <c r="BR51" i="3"/>
  <c r="BA52" i="3"/>
  <c r="BI52" i="3"/>
  <c r="BQ52" i="3"/>
  <c r="AZ53" i="3"/>
  <c r="BH53" i="3"/>
  <c r="BP53" i="3"/>
  <c r="BX53" i="3"/>
  <c r="AY54" i="3"/>
  <c r="BG54" i="3"/>
  <c r="BO54" i="3"/>
  <c r="BW54" i="3"/>
  <c r="AX55" i="3"/>
  <c r="BF55" i="3"/>
  <c r="BN55" i="3"/>
  <c r="BV55" i="3"/>
  <c r="AW56" i="3"/>
  <c r="BE56" i="3"/>
  <c r="BM56" i="3"/>
  <c r="BU56" i="3"/>
  <c r="AV25" i="3"/>
  <c r="BD25" i="3"/>
  <c r="BL25" i="3"/>
  <c r="BT25" i="3"/>
  <c r="AU26" i="3"/>
  <c r="BC26" i="3"/>
  <c r="BK26" i="3"/>
  <c r="BS26" i="3"/>
  <c r="AT27" i="3"/>
  <c r="BC27" i="3"/>
  <c r="BM27" i="3"/>
  <c r="BB28" i="3"/>
  <c r="BL28" i="3"/>
  <c r="BX28" i="3"/>
  <c r="BB29" i="3"/>
  <c r="BO29" i="3"/>
  <c r="BF30" i="3"/>
  <c r="BR30" i="3"/>
  <c r="AX31" i="3"/>
  <c r="BL31" i="3"/>
  <c r="BX31" i="3"/>
  <c r="BC32" i="3"/>
  <c r="BO32" i="3"/>
  <c r="BD41" i="3"/>
  <c r="BR41" i="3"/>
  <c r="AU42" i="3"/>
  <c r="BI42" i="3"/>
  <c r="BU42" i="3"/>
  <c r="BA43" i="3"/>
  <c r="BM43" i="3"/>
  <c r="BG44" i="3"/>
  <c r="BS44" i="3"/>
  <c r="AX45" i="3"/>
  <c r="BJ45" i="3"/>
  <c r="BW45" i="3"/>
  <c r="BA46" i="3"/>
  <c r="BN46" i="3"/>
  <c r="BF47" i="3"/>
  <c r="BV47" i="3"/>
  <c r="BC48" i="3"/>
  <c r="BS48" i="3"/>
  <c r="AU33" i="3"/>
  <c r="BK33" i="3"/>
  <c r="AT34" i="3"/>
  <c r="BJ34" i="3"/>
  <c r="BI35" i="3"/>
  <c r="BG36" i="3"/>
  <c r="BW36" i="3"/>
  <c r="BE37" i="3"/>
  <c r="BU37" i="3"/>
  <c r="AZ38" i="3"/>
  <c r="BP38" i="3"/>
  <c r="AV39" i="3"/>
  <c r="BL39" i="3"/>
  <c r="BF40" i="3"/>
  <c r="BV40" i="3"/>
  <c r="AZ59" i="3"/>
  <c r="BH59" i="3"/>
  <c r="BP59" i="3"/>
  <c r="BX59" i="3"/>
  <c r="AY60" i="3"/>
  <c r="BG60" i="3"/>
  <c r="BO60" i="3"/>
  <c r="BW60" i="3"/>
  <c r="AX61" i="3"/>
  <c r="BF61" i="3"/>
  <c r="BN61" i="3"/>
  <c r="BV61" i="3"/>
  <c r="AW49" i="3"/>
  <c r="BE49" i="3"/>
  <c r="BM49" i="3"/>
  <c r="BU49" i="3"/>
  <c r="AV50" i="3"/>
  <c r="BD50" i="3"/>
  <c r="BL50" i="3"/>
  <c r="BT50" i="3"/>
  <c r="AU51" i="3"/>
  <c r="BC51" i="3"/>
  <c r="BK51" i="3"/>
  <c r="BS51" i="3"/>
  <c r="AT52" i="3"/>
  <c r="BB52" i="3"/>
  <c r="BJ52" i="3"/>
  <c r="BR52" i="3"/>
  <c r="BA53" i="3"/>
  <c r="BI53" i="3"/>
  <c r="BQ53" i="3"/>
  <c r="AZ54" i="3"/>
  <c r="BH54" i="3"/>
  <c r="BP54" i="3"/>
  <c r="BX54" i="3"/>
  <c r="AY55" i="3"/>
  <c r="BG55" i="3"/>
  <c r="BO55" i="3"/>
  <c r="BW55" i="3"/>
  <c r="AX56" i="3"/>
  <c r="BF56" i="3"/>
  <c r="BN56" i="3"/>
  <c r="BV56" i="3"/>
  <c r="AW25" i="3"/>
  <c r="BE25" i="3"/>
  <c r="BM25" i="3"/>
  <c r="BU25" i="3"/>
  <c r="AV26" i="3"/>
  <c r="BD26" i="3"/>
  <c r="BL26" i="3"/>
  <c r="BT26" i="3"/>
  <c r="AU27" i="3"/>
  <c r="BD27" i="3"/>
  <c r="BP27" i="3"/>
  <c r="BC28" i="3"/>
  <c r="BO28" i="3"/>
  <c r="BC29" i="3"/>
  <c r="BP29" i="3"/>
  <c r="AT30" i="3"/>
  <c r="BG30" i="3"/>
  <c r="BU30" i="3"/>
  <c r="AZ31" i="3"/>
  <c r="BM31" i="3"/>
  <c r="BD32" i="3"/>
  <c r="BP32" i="3"/>
  <c r="AT41" i="3"/>
  <c r="BF41" i="3"/>
  <c r="BS41" i="3"/>
  <c r="AW42" i="3"/>
  <c r="BJ42" i="3"/>
  <c r="BV42" i="3"/>
  <c r="BB43" i="3"/>
  <c r="BP43" i="3"/>
  <c r="AU44" i="3"/>
  <c r="BH44" i="3"/>
  <c r="BT44" i="3"/>
  <c r="AY45" i="3"/>
  <c r="BK45" i="3"/>
  <c r="BX45" i="3"/>
  <c r="BB46" i="3"/>
  <c r="BO46" i="3"/>
  <c r="AV47" i="3"/>
  <c r="BH47" i="3"/>
  <c r="BX47" i="3"/>
  <c r="BD48" i="3"/>
  <c r="BT48" i="3"/>
  <c r="AW33" i="3"/>
  <c r="BM33" i="3"/>
  <c r="AV34" i="3"/>
  <c r="BL34" i="3"/>
  <c r="AU35" i="3"/>
  <c r="BK35" i="3"/>
  <c r="BH36" i="3"/>
  <c r="BX36" i="3"/>
  <c r="BF37" i="3"/>
  <c r="BV37" i="3"/>
  <c r="BD38" i="3"/>
  <c r="BT38" i="3"/>
  <c r="AW39" i="3"/>
  <c r="BM39" i="3"/>
  <c r="AT40" i="3"/>
  <c r="BJ40" i="3"/>
  <c r="AI7" i="13"/>
  <c r="AI8" i="13" l="1"/>
  <c r="AI9" i="13" l="1"/>
  <c r="AI10" i="13" l="1"/>
  <c r="AJ4" i="13" l="1"/>
  <c r="AJ5" i="13" s="1"/>
  <c r="AJ6" i="13" s="1"/>
  <c r="AJ7" i="13" s="1"/>
  <c r="AJ8" i="13" s="1"/>
  <c r="AJ9" i="13" s="1"/>
  <c r="AJ10" i="13" s="1"/>
  <c r="AJ11" i="13" s="1"/>
  <c r="AJ12" i="13" s="1"/>
  <c r="AJ13" i="13" s="1"/>
  <c r="AJ14" i="13" s="1"/>
  <c r="AJ15" i="13" s="1"/>
  <c r="AJ16" i="13" s="1"/>
  <c r="AJ17" i="13" s="1"/>
  <c r="AN1" i="3" l="1"/>
  <c r="C70" i="3"/>
  <c r="X70" i="3"/>
  <c r="AN79" i="3"/>
  <c r="AN78" i="3"/>
  <c r="AN77" i="3"/>
  <c r="AN76" i="3"/>
  <c r="AN75" i="3"/>
  <c r="AN74" i="3"/>
  <c r="AN73" i="3"/>
  <c r="AN72" i="3"/>
  <c r="AN71" i="3"/>
  <c r="AN70" i="3"/>
  <c r="AL70" i="3"/>
  <c r="AN57" i="3"/>
  <c r="AO57" i="3" s="1"/>
  <c r="AP57" i="3" s="1" a="1"/>
  <c r="AP57" i="3" s="1"/>
  <c r="AN58" i="3"/>
  <c r="AO58" i="3" s="1"/>
  <c r="AP58" i="3" s="1" a="1"/>
  <c r="AP58" i="3" s="1"/>
  <c r="AN62" i="3"/>
  <c r="AO62" i="3" s="1"/>
  <c r="AP62" i="3" s="1" a="1"/>
  <c r="AP62" i="3" s="1"/>
  <c r="AL71" i="3"/>
  <c r="AL72" i="3"/>
  <c r="AL73" i="3"/>
  <c r="AL74" i="3"/>
  <c r="AL75" i="3"/>
  <c r="AL76" i="3"/>
  <c r="AL77" i="3"/>
  <c r="AL78" i="3"/>
  <c r="AL79" i="3"/>
  <c r="X71" i="3"/>
  <c r="X72" i="3"/>
  <c r="X73" i="3"/>
  <c r="X74" i="3"/>
  <c r="X75" i="3"/>
  <c r="X76" i="3"/>
  <c r="X77" i="3"/>
  <c r="X78" i="3"/>
  <c r="X79" i="3"/>
  <c r="J71" i="3"/>
  <c r="J72" i="3"/>
  <c r="J73" i="3"/>
  <c r="J74" i="3"/>
  <c r="J75" i="3"/>
  <c r="J76" i="3"/>
  <c r="J77" i="3"/>
  <c r="J78" i="3"/>
  <c r="J79" i="3"/>
  <c r="J70" i="3"/>
  <c r="H8" i="4"/>
  <c r="AW22" i="3"/>
  <c r="AX22" i="3"/>
  <c r="BD22" i="3"/>
  <c r="BE22" i="3"/>
  <c r="BK22" i="3"/>
  <c r="BL22" i="3"/>
  <c r="BR22" i="3"/>
  <c r="C71" i="3"/>
  <c r="C72" i="3"/>
  <c r="C73" i="3"/>
  <c r="C74" i="3"/>
  <c r="C75" i="3"/>
  <c r="C76" i="3"/>
  <c r="C77" i="3"/>
  <c r="C78" i="3"/>
  <c r="C79" i="3"/>
  <c r="AA5" i="13"/>
  <c r="AB5" i="13"/>
  <c r="AC5" i="13"/>
  <c r="AD5" i="13"/>
  <c r="AE5" i="13"/>
  <c r="AF5" i="13"/>
  <c r="AG5" i="13"/>
  <c r="AH5" i="13"/>
  <c r="AA6" i="13"/>
  <c r="AB6" i="13"/>
  <c r="AC6" i="13"/>
  <c r="AD6" i="13"/>
  <c r="AE6" i="13"/>
  <c r="AF6" i="13"/>
  <c r="AG6" i="13"/>
  <c r="AH6" i="13"/>
  <c r="AA7" i="13"/>
  <c r="AB7" i="13"/>
  <c r="AC7" i="13"/>
  <c r="AD7" i="13"/>
  <c r="AE7" i="13"/>
  <c r="AF7" i="13"/>
  <c r="AG7" i="13"/>
  <c r="AH7" i="13"/>
  <c r="AA8" i="13"/>
  <c r="AB8" i="13"/>
  <c r="AC8" i="13"/>
  <c r="AD8" i="13"/>
  <c r="AE8" i="13"/>
  <c r="AF8" i="13"/>
  <c r="AG8" i="13"/>
  <c r="AH8" i="13"/>
  <c r="AA9" i="13"/>
  <c r="AB9" i="13"/>
  <c r="AC9" i="13"/>
  <c r="AD9" i="13"/>
  <c r="AE9" i="13"/>
  <c r="AF9" i="13"/>
  <c r="AG9" i="13"/>
  <c r="AH9" i="13"/>
  <c r="AA10" i="13"/>
  <c r="AB10" i="13"/>
  <c r="AC10" i="13"/>
  <c r="AD10" i="13"/>
  <c r="AE10" i="13"/>
  <c r="AF10" i="13"/>
  <c r="AG10" i="13"/>
  <c r="AH10" i="13"/>
  <c r="AA11" i="13"/>
  <c r="AB11" i="13"/>
  <c r="AC11" i="13"/>
  <c r="AD11" i="13"/>
  <c r="AE11" i="13"/>
  <c r="AF11" i="13"/>
  <c r="AG11" i="13"/>
  <c r="AH11" i="13"/>
  <c r="AA12" i="13"/>
  <c r="AB12" i="13"/>
  <c r="AC12" i="13"/>
  <c r="AD12" i="13"/>
  <c r="AE12" i="13"/>
  <c r="AF12" i="13"/>
  <c r="AG12" i="13"/>
  <c r="AH12" i="13"/>
  <c r="AA13" i="13"/>
  <c r="AB13" i="13"/>
  <c r="AC13" i="13"/>
  <c r="AD13" i="13"/>
  <c r="AE13" i="13"/>
  <c r="AF13" i="13"/>
  <c r="AG13" i="13"/>
  <c r="AH13" i="13"/>
  <c r="AA14" i="13"/>
  <c r="AB14" i="13"/>
  <c r="AC14" i="13"/>
  <c r="AD14" i="13"/>
  <c r="AE14" i="13"/>
  <c r="AF14" i="13"/>
  <c r="AG14" i="13"/>
  <c r="AH14" i="13"/>
  <c r="AA15" i="13"/>
  <c r="AB15" i="13"/>
  <c r="AC15" i="13"/>
  <c r="AD15" i="13"/>
  <c r="AE15" i="13"/>
  <c r="AF15" i="13"/>
  <c r="AG15" i="13"/>
  <c r="AH15" i="13"/>
  <c r="AA16" i="13"/>
  <c r="AB16" i="13"/>
  <c r="AC16" i="13"/>
  <c r="AD16" i="13"/>
  <c r="AE16" i="13"/>
  <c r="AF16" i="13"/>
  <c r="AG16" i="13"/>
  <c r="AH16" i="13"/>
  <c r="Z5" i="13"/>
  <c r="Z7" i="13"/>
  <c r="Z8" i="13"/>
  <c r="Z9" i="13"/>
  <c r="Z10" i="13"/>
  <c r="Z11" i="13"/>
  <c r="Z12" i="13"/>
  <c r="Z13" i="13"/>
  <c r="Z14" i="13"/>
  <c r="Z15" i="13"/>
  <c r="Z16" i="13"/>
  <c r="Z6" i="13"/>
  <c r="B79" i="3"/>
  <c r="B78" i="3"/>
  <c r="B77" i="3"/>
  <c r="B76" i="3"/>
  <c r="B75" i="3"/>
  <c r="B74" i="3"/>
  <c r="B73" i="3"/>
  <c r="B72" i="3"/>
  <c r="B71" i="3"/>
  <c r="B70" i="3"/>
  <c r="F71" i="3" l="1"/>
  <c r="F79" i="3"/>
  <c r="F75" i="3"/>
  <c r="F77" i="3"/>
  <c r="F76" i="3"/>
  <c r="F74" i="3"/>
  <c r="F73" i="3"/>
  <c r="F78" i="3"/>
  <c r="F72" i="3"/>
  <c r="F70" i="3"/>
  <c r="H34" i="4"/>
  <c r="J34" i="4" s="1"/>
  <c r="H35" i="4"/>
  <c r="J35" i="4" s="1"/>
  <c r="H36" i="4"/>
  <c r="J36" i="4" s="1"/>
  <c r="BX65" i="3" l="1"/>
  <c r="BW65" i="3"/>
  <c r="BV65" i="3"/>
  <c r="BU65" i="3"/>
  <c r="BT65" i="3"/>
  <c r="BS65" i="3"/>
  <c r="BR65" i="3"/>
  <c r="BQ65" i="3"/>
  <c r="BP65" i="3"/>
  <c r="BO65" i="3"/>
  <c r="BN65" i="3"/>
  <c r="BM65" i="3"/>
  <c r="BL65" i="3"/>
  <c r="BK65" i="3"/>
  <c r="BJ65" i="3"/>
  <c r="BI65" i="3"/>
  <c r="BH65" i="3"/>
  <c r="BG65" i="3"/>
  <c r="BF65" i="3"/>
  <c r="BE65" i="3"/>
  <c r="BD65" i="3"/>
  <c r="BC65" i="3"/>
  <c r="BB65" i="3"/>
  <c r="BA65" i="3"/>
  <c r="AZ65" i="3"/>
  <c r="AY65" i="3"/>
  <c r="AX65" i="3"/>
  <c r="AW65" i="3"/>
  <c r="AV65" i="3"/>
  <c r="AU65" i="3"/>
  <c r="AT65" i="3"/>
  <c r="AN65" i="3"/>
  <c r="BX64" i="3"/>
  <c r="BW64" i="3"/>
  <c r="BV64" i="3"/>
  <c r="BU64" i="3"/>
  <c r="BT64" i="3"/>
  <c r="BS64" i="3"/>
  <c r="BR64" i="3"/>
  <c r="BQ64" i="3"/>
  <c r="BP64" i="3"/>
  <c r="BO64" i="3"/>
  <c r="BN64" i="3"/>
  <c r="BM64" i="3"/>
  <c r="BL64" i="3"/>
  <c r="BK64" i="3"/>
  <c r="BJ64" i="3"/>
  <c r="BI64" i="3"/>
  <c r="BH64" i="3"/>
  <c r="BG64" i="3"/>
  <c r="BF64" i="3"/>
  <c r="BE64" i="3"/>
  <c r="BD64" i="3"/>
  <c r="BC64" i="3"/>
  <c r="BB64" i="3"/>
  <c r="BA64" i="3"/>
  <c r="AZ64" i="3"/>
  <c r="AY64" i="3"/>
  <c r="AX64" i="3"/>
  <c r="AW64" i="3"/>
  <c r="AV64" i="3"/>
  <c r="AU64" i="3"/>
  <c r="AT64" i="3"/>
  <c r="AN64" i="3"/>
  <c r="AO64" i="3" s="1"/>
  <c r="AP64" i="3" s="1" a="1"/>
  <c r="AP64" i="3" s="1"/>
  <c r="BX63" i="3"/>
  <c r="BW63" i="3"/>
  <c r="BV63" i="3"/>
  <c r="BU63" i="3"/>
  <c r="BT63" i="3"/>
  <c r="BS63" i="3"/>
  <c r="BR63" i="3"/>
  <c r="BQ63" i="3"/>
  <c r="BP63" i="3"/>
  <c r="BO63" i="3"/>
  <c r="BN63" i="3"/>
  <c r="BM63" i="3"/>
  <c r="BL63" i="3"/>
  <c r="BK63" i="3"/>
  <c r="BJ63" i="3"/>
  <c r="BI63" i="3"/>
  <c r="BH63" i="3"/>
  <c r="BG63" i="3"/>
  <c r="BF63" i="3"/>
  <c r="BE63" i="3"/>
  <c r="BD63" i="3"/>
  <c r="BC63" i="3"/>
  <c r="BB63" i="3"/>
  <c r="BA63" i="3"/>
  <c r="AZ63" i="3"/>
  <c r="AY63" i="3"/>
  <c r="AX63" i="3"/>
  <c r="AW63" i="3"/>
  <c r="AV63" i="3"/>
  <c r="AU63" i="3"/>
  <c r="AT63" i="3"/>
  <c r="AN63" i="3"/>
  <c r="AO63" i="3" s="1"/>
  <c r="AP63" i="3" s="1" a="1"/>
  <c r="AP63" i="3" s="1"/>
  <c r="BX62" i="3"/>
  <c r="BW62" i="3"/>
  <c r="BV62" i="3"/>
  <c r="BU62" i="3"/>
  <c r="BT62" i="3"/>
  <c r="BS62" i="3"/>
  <c r="BR62" i="3"/>
  <c r="BQ62" i="3"/>
  <c r="BP62" i="3"/>
  <c r="BO62" i="3"/>
  <c r="BN62" i="3"/>
  <c r="BM62" i="3"/>
  <c r="BL62" i="3"/>
  <c r="BK62" i="3"/>
  <c r="BJ62" i="3"/>
  <c r="BI62" i="3"/>
  <c r="BH62" i="3"/>
  <c r="BG62" i="3"/>
  <c r="BF62" i="3"/>
  <c r="BE62" i="3"/>
  <c r="BD62" i="3"/>
  <c r="BC62" i="3"/>
  <c r="BB62" i="3"/>
  <c r="BA62" i="3"/>
  <c r="AZ62" i="3"/>
  <c r="AY62" i="3"/>
  <c r="AX62" i="3"/>
  <c r="AW62" i="3"/>
  <c r="AV62" i="3"/>
  <c r="AU62" i="3"/>
  <c r="AT62" i="3"/>
  <c r="BU58" i="3"/>
  <c r="BT58" i="3"/>
  <c r="BS58" i="3"/>
  <c r="BR58" i="3"/>
  <c r="BN58" i="3"/>
  <c r="BM58" i="3"/>
  <c r="BL58" i="3"/>
  <c r="BK58" i="3"/>
  <c r="BG58" i="3"/>
  <c r="BF58" i="3"/>
  <c r="BE58" i="3"/>
  <c r="BD58" i="3"/>
  <c r="AZ58" i="3"/>
  <c r="AY58" i="3"/>
  <c r="AX58" i="3"/>
  <c r="AW58" i="3"/>
  <c r="BX57" i="3"/>
  <c r="BW57" i="3"/>
  <c r="BV57" i="3"/>
  <c r="BQ57" i="3"/>
  <c r="BP57" i="3"/>
  <c r="BO57" i="3"/>
  <c r="BJ57" i="3"/>
  <c r="BI57" i="3"/>
  <c r="BH57" i="3"/>
  <c r="BC57" i="3"/>
  <c r="BB57" i="3"/>
  <c r="BA57" i="3"/>
  <c r="AV57" i="3"/>
  <c r="AU57" i="3"/>
  <c r="AT57" i="3"/>
  <c r="BU24" i="3"/>
  <c r="BT24" i="3"/>
  <c r="BS24" i="3"/>
  <c r="BR24" i="3"/>
  <c r="BN24" i="3"/>
  <c r="BM24" i="3"/>
  <c r="BL24" i="3"/>
  <c r="BK24" i="3"/>
  <c r="BG24" i="3"/>
  <c r="BF24" i="3"/>
  <c r="BE24" i="3"/>
  <c r="BD24" i="3"/>
  <c r="AZ24" i="3"/>
  <c r="AY24" i="3"/>
  <c r="AX24" i="3"/>
  <c r="AW24" i="3"/>
  <c r="BX23" i="3"/>
  <c r="BR23" i="3"/>
  <c r="BK23" i="3"/>
  <c r="BD23" i="3"/>
  <c r="AW23" i="3"/>
  <c r="BW22" i="3"/>
  <c r="BV22" i="3"/>
  <c r="BW21" i="3"/>
  <c r="BV21" i="3"/>
  <c r="BQ21" i="3"/>
  <c r="BC21" i="3"/>
  <c r="BX18" i="3"/>
  <c r="BW18" i="3"/>
  <c r="BV18" i="3"/>
  <c r="BX17" i="3"/>
  <c r="BR17" i="3"/>
  <c r="BK17" i="3"/>
  <c r="BD17" i="3"/>
  <c r="AW17" i="3"/>
  <c r="BX16" i="3"/>
  <c r="BW16" i="3"/>
  <c r="BV16" i="3"/>
  <c r="I12" i="3"/>
  <c r="I13" i="3" l="1"/>
  <c r="AT12" i="3"/>
  <c r="AT13" i="3" s="1"/>
  <c r="J12" i="3"/>
  <c r="AU12" i="3" s="1"/>
  <c r="AU13" i="3" s="1"/>
  <c r="AO65" i="3"/>
  <c r="AP65" i="3" s="1" a="1"/>
  <c r="AP65" i="3" s="1"/>
  <c r="J13" i="3" l="1"/>
  <c r="K12" i="3"/>
  <c r="AV12" i="3" s="1"/>
  <c r="AV13" i="3" s="1"/>
  <c r="L12" i="3" l="1"/>
  <c r="L13" i="3" s="1"/>
  <c r="K13" i="3"/>
  <c r="M12" i="3" l="1"/>
  <c r="N12" i="3" s="1"/>
  <c r="AW12" i="3"/>
  <c r="AW13" i="3" s="1"/>
  <c r="M13" i="3" l="1"/>
  <c r="AX12" i="3"/>
  <c r="AX13" i="3" s="1"/>
  <c r="O12" i="3"/>
  <c r="AY12" i="3"/>
  <c r="AY13" i="3" s="1"/>
  <c r="N13" i="3"/>
  <c r="P12" i="3" l="1"/>
  <c r="AZ12" i="3"/>
  <c r="AZ13" i="3" s="1"/>
  <c r="O13" i="3"/>
  <c r="Q12" i="3" l="1"/>
  <c r="BA12" i="3"/>
  <c r="BA13" i="3" s="1"/>
  <c r="P13" i="3"/>
  <c r="BB12" i="3" l="1"/>
  <c r="BB13" i="3" s="1"/>
  <c r="Q13" i="3"/>
  <c r="R12" i="3"/>
  <c r="K10" i="4"/>
  <c r="K11" i="4"/>
  <c r="K12" i="4"/>
  <c r="K13" i="4"/>
  <c r="K14" i="4"/>
  <c r="K15" i="4"/>
  <c r="K16" i="4"/>
  <c r="K17" i="4"/>
  <c r="K18" i="4"/>
  <c r="K19" i="4"/>
  <c r="K20" i="4"/>
  <c r="K21" i="4"/>
  <c r="K22" i="4"/>
  <c r="K23" i="4"/>
  <c r="K24" i="4"/>
  <c r="K25" i="4"/>
  <c r="K26" i="4"/>
  <c r="K27" i="4"/>
  <c r="K28" i="4"/>
  <c r="K29" i="4"/>
  <c r="K30" i="4"/>
  <c r="K31" i="4"/>
  <c r="K32" i="4"/>
  <c r="K33" i="4"/>
  <c r="BC12" i="3" l="1"/>
  <c r="BC13" i="3" s="1"/>
  <c r="R13" i="3"/>
  <c r="S12" i="3"/>
  <c r="S13" i="3" l="1"/>
  <c r="BD12" i="3"/>
  <c r="BD13" i="3" s="1"/>
  <c r="T12" i="3"/>
  <c r="U12" i="3" l="1"/>
  <c r="BE12" i="3"/>
  <c r="BE13" i="3" s="1"/>
  <c r="T13" i="3"/>
  <c r="V12" i="3" l="1"/>
  <c r="BF12" i="3"/>
  <c r="BF13" i="3" s="1"/>
  <c r="U13" i="3"/>
  <c r="W12" i="3" l="1"/>
  <c r="BG12" i="3"/>
  <c r="BG13" i="3" s="1"/>
  <c r="V13" i="3"/>
  <c r="X12" i="3" l="1"/>
  <c r="BH12" i="3"/>
  <c r="BH13" i="3" s="1"/>
  <c r="W13" i="3"/>
  <c r="Y12" i="3" l="1"/>
  <c r="BI12" i="3"/>
  <c r="BI13" i="3" s="1"/>
  <c r="X13" i="3"/>
  <c r="BJ12" i="3" l="1"/>
  <c r="BJ13" i="3" s="1"/>
  <c r="Y13" i="3"/>
  <c r="Z12" i="3"/>
  <c r="H4" i="4"/>
  <c r="J4" i="4" s="1"/>
  <c r="K4" i="4" l="1"/>
  <c r="BC23" i="3"/>
  <c r="BB18" i="3"/>
  <c r="BJ17" i="3"/>
  <c r="BP16" i="3"/>
  <c r="AV23" i="3"/>
  <c r="AU18" i="3"/>
  <c r="AT18" i="3"/>
  <c r="BA18" i="3"/>
  <c r="BO16" i="3"/>
  <c r="BC17" i="3"/>
  <c r="BA16" i="3"/>
  <c r="BI16" i="3"/>
  <c r="BH16" i="3"/>
  <c r="BO18" i="3"/>
  <c r="AT16" i="3"/>
  <c r="BQ23" i="3"/>
  <c r="BP18" i="3"/>
  <c r="AV17" i="3"/>
  <c r="BB16" i="3"/>
  <c r="BH18" i="3"/>
  <c r="BJ23" i="3"/>
  <c r="BI18" i="3"/>
  <c r="BQ17" i="3"/>
  <c r="AU16" i="3"/>
  <c r="BE20" i="3"/>
  <c r="AW20" i="3"/>
  <c r="BU18" i="3"/>
  <c r="BM18" i="3"/>
  <c r="BE18" i="3"/>
  <c r="AW18" i="3"/>
  <c r="BU16" i="3"/>
  <c r="BM16" i="3"/>
  <c r="BE16" i="3"/>
  <c r="AW16" i="3"/>
  <c r="BL20" i="3"/>
  <c r="BD20" i="3"/>
  <c r="BT18" i="3"/>
  <c r="BL18" i="3"/>
  <c r="BD18" i="3"/>
  <c r="AV18" i="3"/>
  <c r="BT16" i="3"/>
  <c r="BL16" i="3"/>
  <c r="BD16" i="3"/>
  <c r="AV16" i="3"/>
  <c r="BS20" i="3"/>
  <c r="BK20" i="3"/>
  <c r="BS18" i="3"/>
  <c r="BK18" i="3"/>
  <c r="BC18" i="3"/>
  <c r="BS16" i="3"/>
  <c r="BK16" i="3"/>
  <c r="BC16" i="3"/>
  <c r="BR20" i="3"/>
  <c r="BR18" i="3"/>
  <c r="BJ18" i="3"/>
  <c r="BR16" i="3"/>
  <c r="BJ16" i="3"/>
  <c r="BQ18" i="3"/>
  <c r="BQ16" i="3"/>
  <c r="BX20" i="3"/>
  <c r="BW20" i="3"/>
  <c r="BG18" i="3"/>
  <c r="AY18" i="3"/>
  <c r="BG16" i="3"/>
  <c r="AY16" i="3"/>
  <c r="BV20" i="3"/>
  <c r="AX20" i="3"/>
  <c r="BN18" i="3"/>
  <c r="BF18" i="3"/>
  <c r="AX18" i="3"/>
  <c r="BN16" i="3"/>
  <c r="BF16" i="3"/>
  <c r="AX16" i="3"/>
  <c r="BK12" i="3"/>
  <c r="BK13" i="3" s="1"/>
  <c r="Z13" i="3"/>
  <c r="AA12" i="3"/>
  <c r="AA13" i="3" l="1"/>
  <c r="AB12" i="3"/>
  <c r="BL12" i="3"/>
  <c r="BL13" i="3" s="1"/>
  <c r="K36" i="4"/>
  <c r="K35" i="4"/>
  <c r="H33" i="4"/>
  <c r="J33" i="4" s="1"/>
  <c r="H32" i="4"/>
  <c r="J32" i="4" s="1"/>
  <c r="H31" i="4"/>
  <c r="J31" i="4" s="1"/>
  <c r="H30" i="4"/>
  <c r="J30" i="4" s="1"/>
  <c r="H29" i="4"/>
  <c r="J29" i="4" s="1"/>
  <c r="H28" i="4"/>
  <c r="J28" i="4" s="1"/>
  <c r="H27" i="4"/>
  <c r="J27" i="4" s="1"/>
  <c r="H26" i="4"/>
  <c r="J26" i="4" s="1"/>
  <c r="H25" i="4"/>
  <c r="J25" i="4" s="1"/>
  <c r="H24" i="4"/>
  <c r="J24" i="4" s="1"/>
  <c r="H23" i="4"/>
  <c r="J23" i="4" s="1"/>
  <c r="H22" i="4"/>
  <c r="J22" i="4" s="1"/>
  <c r="H21" i="4"/>
  <c r="J21" i="4" s="1"/>
  <c r="H20" i="4"/>
  <c r="J20" i="4" s="1"/>
  <c r="H19" i="4"/>
  <c r="J19" i="4" s="1"/>
  <c r="H18" i="4"/>
  <c r="J18" i="4" s="1"/>
  <c r="H17" i="4"/>
  <c r="J17" i="4" s="1"/>
  <c r="H16" i="4"/>
  <c r="J16" i="4" s="1"/>
  <c r="H15" i="4"/>
  <c r="J15" i="4" s="1"/>
  <c r="H14" i="4"/>
  <c r="J14" i="4" s="1"/>
  <c r="H13" i="4"/>
  <c r="J13" i="4" s="1"/>
  <c r="H12" i="4"/>
  <c r="J12" i="4" s="1"/>
  <c r="H11" i="4"/>
  <c r="J11" i="4" s="1"/>
  <c r="H10" i="4"/>
  <c r="J10" i="4" s="1"/>
  <c r="H9" i="4"/>
  <c r="J9" i="4" s="1"/>
  <c r="J8" i="4"/>
  <c r="H7" i="4"/>
  <c r="J7" i="4" s="1"/>
  <c r="H6" i="4"/>
  <c r="J6" i="4" s="1"/>
  <c r="H5" i="4"/>
  <c r="J5" i="4" s="1"/>
  <c r="BF19" i="3" l="1"/>
  <c r="BN19" i="3"/>
  <c r="BG19" i="3"/>
  <c r="BU19" i="3"/>
  <c r="BT19" i="3"/>
  <c r="BM19" i="3"/>
  <c r="BF20" i="3"/>
  <c r="AY20" i="3"/>
  <c r="BU20" i="3"/>
  <c r="AZ20" i="3"/>
  <c r="BN20" i="3"/>
  <c r="BG20" i="3"/>
  <c r="BT20" i="3"/>
  <c r="BM20" i="3"/>
  <c r="AU20" i="3"/>
  <c r="BB20" i="3"/>
  <c r="BA20" i="3"/>
  <c r="AT20" i="3"/>
  <c r="BH20" i="3"/>
  <c r="BJ20" i="3"/>
  <c r="BQ20" i="3"/>
  <c r="BP20" i="3"/>
  <c r="BC20" i="3"/>
  <c r="BI20" i="3"/>
  <c r="AV20" i="3"/>
  <c r="BO20" i="3"/>
  <c r="BM22" i="3"/>
  <c r="BF22" i="3"/>
  <c r="AY22" i="3"/>
  <c r="AZ22" i="3"/>
  <c r="BH22" i="3"/>
  <c r="BP22" i="3"/>
  <c r="BI22" i="3"/>
  <c r="BQ22" i="3"/>
  <c r="BB22" i="3"/>
  <c r="BJ22" i="3"/>
  <c r="BC22" i="3"/>
  <c r="AV22" i="3"/>
  <c r="BA22" i="3"/>
  <c r="AU22" i="3"/>
  <c r="BN22" i="3"/>
  <c r="BG22" i="3"/>
  <c r="BO22" i="3"/>
  <c r="AT22" i="3"/>
  <c r="BJ21" i="3"/>
  <c r="AV21" i="3"/>
  <c r="BB21" i="3"/>
  <c r="BH21" i="3"/>
  <c r="BA21" i="3"/>
  <c r="BP21" i="3"/>
  <c r="BO21" i="3"/>
  <c r="AU21" i="3"/>
  <c r="AT21" i="3"/>
  <c r="BI21" i="3"/>
  <c r="AY19" i="3"/>
  <c r="AZ19" i="3"/>
  <c r="BE19" i="3"/>
  <c r="AW19" i="3"/>
  <c r="BL19" i="3"/>
  <c r="BD19" i="3"/>
  <c r="AV19" i="3"/>
  <c r="BS19" i="3"/>
  <c r="BK19" i="3"/>
  <c r="BC19" i="3"/>
  <c r="AU19" i="3"/>
  <c r="BR19" i="3"/>
  <c r="BJ19" i="3"/>
  <c r="BB19" i="3"/>
  <c r="AT19" i="3"/>
  <c r="BQ19" i="3"/>
  <c r="BI19" i="3"/>
  <c r="BA19" i="3"/>
  <c r="BX19" i="3"/>
  <c r="BP19" i="3"/>
  <c r="BH19" i="3"/>
  <c r="BW19" i="3"/>
  <c r="BO19" i="3"/>
  <c r="BV19" i="3"/>
  <c r="AX19" i="3"/>
  <c r="K7" i="4"/>
  <c r="BU21" i="3"/>
  <c r="BM21" i="3"/>
  <c r="BE21" i="3"/>
  <c r="AW21" i="3"/>
  <c r="BT21" i="3"/>
  <c r="BL21" i="3"/>
  <c r="BD21" i="3"/>
  <c r="BS21" i="3"/>
  <c r="BK21" i="3"/>
  <c r="BR21" i="3"/>
  <c r="BX21" i="3"/>
  <c r="AZ21" i="3"/>
  <c r="BG21" i="3"/>
  <c r="AY21" i="3"/>
  <c r="BN21" i="3"/>
  <c r="BF21" i="3"/>
  <c r="AX21" i="3"/>
  <c r="BU22" i="3"/>
  <c r="BU17" i="3"/>
  <c r="BM17" i="3"/>
  <c r="BE17" i="3"/>
  <c r="AV24" i="3"/>
  <c r="BT22" i="3"/>
  <c r="BT17" i="3"/>
  <c r="BL17" i="3"/>
  <c r="BC24" i="3"/>
  <c r="AU24" i="3"/>
  <c r="BS22" i="3"/>
  <c r="BS17" i="3"/>
  <c r="AU17" i="3"/>
  <c r="BJ24" i="3"/>
  <c r="BB24" i="3"/>
  <c r="AT24" i="3"/>
  <c r="BB17" i="3"/>
  <c r="AT17" i="3"/>
  <c r="BQ24" i="3"/>
  <c r="BI24" i="3"/>
  <c r="BA24" i="3"/>
  <c r="BI17" i="3"/>
  <c r="BA17" i="3"/>
  <c r="BX24" i="3"/>
  <c r="BP24" i="3"/>
  <c r="BH24" i="3"/>
  <c r="BX22" i="3"/>
  <c r="BP17" i="3"/>
  <c r="BH17" i="3"/>
  <c r="AZ17" i="3"/>
  <c r="BW24" i="3"/>
  <c r="BO24" i="3"/>
  <c r="BW17" i="3"/>
  <c r="BO17" i="3"/>
  <c r="BG17" i="3"/>
  <c r="AY17" i="3"/>
  <c r="BV24" i="3"/>
  <c r="BV17" i="3"/>
  <c r="BN17" i="3"/>
  <c r="BF17" i="3"/>
  <c r="AX17" i="3"/>
  <c r="BU57" i="3"/>
  <c r="BM57" i="3"/>
  <c r="BE57" i="3"/>
  <c r="AW57" i="3"/>
  <c r="AV58" i="3"/>
  <c r="BT57" i="3"/>
  <c r="BL57" i="3"/>
  <c r="BD57" i="3"/>
  <c r="BC58" i="3"/>
  <c r="AU58" i="3"/>
  <c r="BS57" i="3"/>
  <c r="BK57" i="3"/>
  <c r="BJ58" i="3"/>
  <c r="BB58" i="3"/>
  <c r="AT58" i="3"/>
  <c r="BR57" i="3"/>
  <c r="BQ58" i="3"/>
  <c r="BI58" i="3"/>
  <c r="BA58" i="3"/>
  <c r="BX58" i="3"/>
  <c r="BP58" i="3"/>
  <c r="BH58" i="3"/>
  <c r="AZ57" i="3"/>
  <c r="BW58" i="3"/>
  <c r="BO58" i="3"/>
  <c r="BG57" i="3"/>
  <c r="AY57" i="3"/>
  <c r="BV58" i="3"/>
  <c r="BN57" i="3"/>
  <c r="BF57" i="3"/>
  <c r="AX57" i="3"/>
  <c r="BU23" i="3"/>
  <c r="BM23" i="3"/>
  <c r="BE23" i="3"/>
  <c r="BT23" i="3"/>
  <c r="BL23" i="3"/>
  <c r="BS23" i="3"/>
  <c r="AU23" i="3"/>
  <c r="BB23" i="3"/>
  <c r="AT23" i="3"/>
  <c r="BI23" i="3"/>
  <c r="BA23" i="3"/>
  <c r="BP23" i="3"/>
  <c r="BH23" i="3"/>
  <c r="AZ23" i="3"/>
  <c r="BW23" i="3"/>
  <c r="BO23" i="3"/>
  <c r="BG23" i="3"/>
  <c r="AY23" i="3"/>
  <c r="BV23" i="3"/>
  <c r="BN23" i="3"/>
  <c r="BF23" i="3"/>
  <c r="AX23" i="3"/>
  <c r="K34" i="4"/>
  <c r="AZ18" i="3"/>
  <c r="AN18" i="3" s="1"/>
  <c r="AO18" i="3" s="1"/>
  <c r="AP18" i="3" s="1" a="1"/>
  <c r="AP18" i="3" s="1"/>
  <c r="AZ16" i="3"/>
  <c r="AB13" i="3"/>
  <c r="AC12" i="3"/>
  <c r="BM12" i="3"/>
  <c r="BM13" i="3" s="1"/>
  <c r="K9" i="4"/>
  <c r="K5" i="4"/>
  <c r="K6" i="4"/>
  <c r="K8" i="4"/>
  <c r="J67" i="3" l="1"/>
  <c r="AN20" i="3"/>
  <c r="AO20" i="3" s="1"/>
  <c r="AP20" i="3" s="1" a="1"/>
  <c r="AP20" i="3" s="1"/>
  <c r="AN24" i="3"/>
  <c r="AO24" i="3" s="1"/>
  <c r="AP24" i="3" s="1" a="1"/>
  <c r="AP24" i="3" s="1"/>
  <c r="AN22" i="3"/>
  <c r="AO22" i="3" s="1"/>
  <c r="AP22" i="3" s="1" a="1"/>
  <c r="AP22" i="3" s="1"/>
  <c r="AN21" i="3"/>
  <c r="AO21" i="3" s="1"/>
  <c r="AP21" i="3" s="1" a="1"/>
  <c r="AP21" i="3" s="1"/>
  <c r="AN17" i="3"/>
  <c r="AO17" i="3" s="1"/>
  <c r="AP17" i="3" s="1" a="1"/>
  <c r="AP17" i="3" s="1"/>
  <c r="AN19" i="3"/>
  <c r="AO19" i="3" s="1"/>
  <c r="AP19" i="3" s="1" a="1"/>
  <c r="AP19" i="3" s="1"/>
  <c r="AN23" i="3"/>
  <c r="AO23" i="3" s="1"/>
  <c r="AP23" i="3" s="1" a="1"/>
  <c r="AP23" i="3" s="1"/>
  <c r="AN16" i="3"/>
  <c r="AD12" i="3"/>
  <c r="BN12" i="3"/>
  <c r="BN13" i="3" s="1"/>
  <c r="AC13" i="3"/>
  <c r="AO16" i="3" l="1"/>
  <c r="AP16" i="3" s="1" a="1"/>
  <c r="AP16" i="3" s="1"/>
  <c r="AE12" i="3"/>
  <c r="BO12" i="3"/>
  <c r="BO13" i="3" s="1"/>
  <c r="AD13" i="3"/>
  <c r="AF12" i="3" l="1"/>
  <c r="BP12" i="3"/>
  <c r="BP13" i="3" s="1"/>
  <c r="AE13" i="3"/>
  <c r="AG12" i="3" l="1"/>
  <c r="BQ12" i="3"/>
  <c r="BQ13" i="3" s="1"/>
  <c r="AF13" i="3"/>
  <c r="BR12" i="3" l="1"/>
  <c r="BR13" i="3" s="1"/>
  <c r="AH12" i="3"/>
  <c r="AG13" i="3"/>
  <c r="BS12" i="3" l="1"/>
  <c r="BS13" i="3" s="1"/>
  <c r="AH13" i="3"/>
  <c r="AI12" i="3"/>
  <c r="AI13" i="3" l="1"/>
  <c r="BT12" i="3"/>
  <c r="BT13" i="3" s="1"/>
  <c r="AJ12" i="3"/>
  <c r="AK12" i="3" s="1"/>
  <c r="BV12" i="3" l="1"/>
  <c r="BV13" i="3" s="1"/>
  <c r="AL12" i="3"/>
  <c r="AK13" i="3"/>
  <c r="AJ13" i="3"/>
  <c r="BU12" i="3"/>
  <c r="BU13" i="3" s="1"/>
  <c r="BW12" i="3" l="1"/>
  <c r="BW13" i="3" s="1"/>
  <c r="AL13" i="3"/>
  <c r="AM12" i="3"/>
  <c r="AM13" i="3" l="1"/>
  <c r="BX12" i="3"/>
  <c r="BX13"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<sst xmlns="http://schemas.openxmlformats.org/spreadsheetml/2006/main" count="274" uniqueCount="234">
  <si>
    <t>○</t>
    <phoneticPr fontId="1"/>
  </si>
  <si>
    <t>週平均の勤務時間</t>
    <rPh sb="0" eb="3">
      <t>しゅうへいきん</t>
    </rPh>
    <rPh sb="4" eb="8">
      <t>きんむじかん</t>
    </rPh>
    <phoneticPr fontId="6" type="Hiragana" alignment="distributed"/>
  </si>
  <si>
    <t>常勤換算後の人数</t>
    <rPh sb="0" eb="2">
      <t>じょうきん</t>
    </rPh>
    <rPh sb="2" eb="4">
      <t>かんざん</t>
    </rPh>
    <rPh sb="4" eb="5">
      <t>ご</t>
    </rPh>
    <rPh sb="6" eb="8">
      <t>にんずう</t>
    </rPh>
    <phoneticPr fontId="6" type="Hiragana" alignment="distributed"/>
  </si>
  <si>
    <t>管理者</t>
    <rPh sb="0" eb="3">
      <t>カンリシャ</t>
    </rPh>
    <phoneticPr fontId="1"/>
  </si>
  <si>
    <t>【入力上の注意点】</t>
    <rPh sb="1" eb="4">
      <t>にゅうりょくじょう</t>
    </rPh>
    <rPh sb="5" eb="8">
      <t>ちゅういてん</t>
    </rPh>
    <phoneticPr fontId="6" type="Hiragana" alignment="distributed"/>
  </si>
  <si>
    <t>当該事業所の勤務時間</t>
    <rPh sb="0" eb="5">
      <t>とうがいじぎょうしょ</t>
    </rPh>
    <rPh sb="6" eb="10">
      <t>きんむじかん</t>
    </rPh>
    <phoneticPr fontId="6" type="Hiragana" alignment="distributed"/>
  </si>
  <si>
    <t>職種</t>
    <rPh sb="0" eb="2">
      <t>ショクシュ</t>
    </rPh>
    <phoneticPr fontId="1"/>
  </si>
  <si>
    <t>勤務形態</t>
    <rPh sb="0" eb="4">
      <t>キンムケイタイ</t>
    </rPh>
    <phoneticPr fontId="1"/>
  </si>
  <si>
    <t>勤務時間（記号）</t>
    <rPh sb="0" eb="4">
      <t>キンムジカン</t>
    </rPh>
    <rPh sb="5" eb="7">
      <t>キゴウ</t>
    </rPh>
    <phoneticPr fontId="1"/>
  </si>
  <si>
    <t>勤務時間１（開始）</t>
    <rPh sb="0" eb="4">
      <t>キンムジカン</t>
    </rPh>
    <rPh sb="6" eb="8">
      <t>カイシ</t>
    </rPh>
    <phoneticPr fontId="1"/>
  </si>
  <si>
    <t>勤務時間１（終了）</t>
    <rPh sb="0" eb="4">
      <t>キンムジカン</t>
    </rPh>
    <rPh sb="6" eb="8">
      <t>シュウリョウ</t>
    </rPh>
    <phoneticPr fontId="1"/>
  </si>
  <si>
    <t>勤務時間２（開始）</t>
    <rPh sb="0" eb="4">
      <t>キンムジカン</t>
    </rPh>
    <rPh sb="6" eb="8">
      <t>カイシ</t>
    </rPh>
    <phoneticPr fontId="1"/>
  </si>
  <si>
    <t>勤務時間２（終了）</t>
    <rPh sb="0" eb="4">
      <t>キンムジカン</t>
    </rPh>
    <rPh sb="6" eb="8">
      <t>シュウリョウ</t>
    </rPh>
    <phoneticPr fontId="1"/>
  </si>
  <si>
    <t>勤務時間３（開始）</t>
    <rPh sb="0" eb="4">
      <t>キンムジカン</t>
    </rPh>
    <rPh sb="6" eb="8">
      <t>カイシ</t>
    </rPh>
    <phoneticPr fontId="1"/>
  </si>
  <si>
    <t>勤務時間３（終了）</t>
    <rPh sb="0" eb="4">
      <t>キンムジカン</t>
    </rPh>
    <rPh sb="6" eb="8">
      <t>シュウリョウ</t>
    </rPh>
    <phoneticPr fontId="1"/>
  </si>
  <si>
    <t>拘束時間（合計）</t>
    <rPh sb="0" eb="4">
      <t>コウソクジカン</t>
    </rPh>
    <rPh sb="5" eb="7">
      <t>ゴウケイ</t>
    </rPh>
    <phoneticPr fontId="1"/>
  </si>
  <si>
    <t>休憩時間（合計）</t>
    <rPh sb="0" eb="4">
      <t>キュウケイジカン</t>
    </rPh>
    <rPh sb="5" eb="7">
      <t>ゴウケイ</t>
    </rPh>
    <phoneticPr fontId="1"/>
  </si>
  <si>
    <t>勤務時間（単位：h）</t>
    <rPh sb="0" eb="4">
      <t>キンムジカン</t>
    </rPh>
    <rPh sb="5" eb="7">
      <t>タンイ</t>
    </rPh>
    <phoneticPr fontId="1"/>
  </si>
  <si>
    <t>勤務時間</t>
    <rPh sb="0" eb="4">
      <t>キンムジカン</t>
    </rPh>
    <phoneticPr fontId="1"/>
  </si>
  <si>
    <t>サービス管理責任者</t>
    <rPh sb="4" eb="9">
      <t>カンリセキニンシャ</t>
    </rPh>
    <phoneticPr fontId="1"/>
  </si>
  <si>
    <t>医師</t>
    <rPh sb="0" eb="2">
      <t>イシ</t>
    </rPh>
    <phoneticPr fontId="1"/>
  </si>
  <si>
    <t>看護職員</t>
    <rPh sb="0" eb="4">
      <t>カンゴショクイン</t>
    </rPh>
    <phoneticPr fontId="1"/>
  </si>
  <si>
    <t>理学療法士</t>
    <rPh sb="0" eb="5">
      <t>リガクリョウホウシ</t>
    </rPh>
    <phoneticPr fontId="1"/>
  </si>
  <si>
    <t>作業療法士</t>
    <rPh sb="0" eb="5">
      <t>サギョウリョウホウシ</t>
    </rPh>
    <phoneticPr fontId="1"/>
  </si>
  <si>
    <t>生活支援員</t>
    <rPh sb="0" eb="5">
      <t>セイカツシエンイン</t>
    </rPh>
    <phoneticPr fontId="1"/>
  </si>
  <si>
    <t>地域移行支援員</t>
    <rPh sb="0" eb="7">
      <t>チイキイコウシエンイン</t>
    </rPh>
    <phoneticPr fontId="1"/>
  </si>
  <si>
    <t>職業指導員</t>
    <rPh sb="0" eb="5">
      <t>ショクギョウシドウイン</t>
    </rPh>
    <phoneticPr fontId="1"/>
  </si>
  <si>
    <t>就労支援員</t>
    <rPh sb="0" eb="5">
      <t>シュウロウシエンイン</t>
    </rPh>
    <phoneticPr fontId="1"/>
  </si>
  <si>
    <t>就労定着支援員</t>
    <rPh sb="0" eb="7">
      <t>シュウロウテイチャクシエンイン</t>
    </rPh>
    <phoneticPr fontId="1"/>
  </si>
  <si>
    <t>世話人</t>
    <rPh sb="0" eb="3">
      <t>セワニン</t>
    </rPh>
    <phoneticPr fontId="1"/>
  </si>
  <si>
    <t>賃金向上達成指導員</t>
    <rPh sb="0" eb="9">
      <t>チンギンコウジョウタッセイシドウイン</t>
    </rPh>
    <phoneticPr fontId="1"/>
  </si>
  <si>
    <t>目標工賃達成指導員</t>
    <rPh sb="0" eb="9">
      <t>モクヒョウコウチンタッセイシドウイン</t>
    </rPh>
    <phoneticPr fontId="1"/>
  </si>
  <si>
    <t>夜間支援従事者</t>
    <rPh sb="0" eb="7">
      <t>ヤカンシエンジュウジシャ</t>
    </rPh>
    <phoneticPr fontId="1"/>
  </si>
  <si>
    <t>調理員</t>
    <rPh sb="0" eb="3">
      <t>チョウリイン</t>
    </rPh>
    <phoneticPr fontId="1"/>
  </si>
  <si>
    <t>言語聴覚士</t>
    <rPh sb="0" eb="5">
      <t>ゲンゴチョウカクシ</t>
    </rPh>
    <phoneticPr fontId="1"/>
  </si>
  <si>
    <t>機能訓練指導員</t>
    <rPh sb="0" eb="7">
      <t>キノウクンレンシドウイン</t>
    </rPh>
    <phoneticPr fontId="1"/>
  </si>
  <si>
    <t>その他</t>
    <rPh sb="2" eb="3">
      <t>タ</t>
    </rPh>
    <phoneticPr fontId="1"/>
  </si>
  <si>
    <t>月分</t>
    <rPh sb="0" eb="1">
      <t>ツキ</t>
    </rPh>
    <rPh sb="1" eb="2">
      <t>ブン</t>
    </rPh>
    <phoneticPr fontId="1"/>
  </si>
  <si>
    <t>年</t>
    <rPh sb="0" eb="1">
      <t>ネン</t>
    </rPh>
    <phoneticPr fontId="1"/>
  </si>
  <si>
    <t>令和</t>
    <rPh sb="0" eb="2">
      <t>レイワ</t>
    </rPh>
    <phoneticPr fontId="1"/>
  </si>
  <si>
    <t>第5週</t>
    <rPh sb="0" eb="1">
      <t>ダイ</t>
    </rPh>
    <rPh sb="2" eb="3">
      <t>シュウ</t>
    </rPh>
    <phoneticPr fontId="1"/>
  </si>
  <si>
    <t>第3週</t>
    <rPh sb="0" eb="1">
      <t>だい</t>
    </rPh>
    <rPh sb="2" eb="3">
      <t>しゅう</t>
    </rPh>
    <phoneticPr fontId="6" type="Hiragana" alignment="distributed"/>
  </si>
  <si>
    <t>第2週</t>
    <rPh sb="0" eb="1">
      <t>だい</t>
    </rPh>
    <rPh sb="2" eb="3">
      <t>しゅう</t>
    </rPh>
    <phoneticPr fontId="6" type="Hiragana" alignment="distributed"/>
  </si>
  <si>
    <t>第1週</t>
    <rPh sb="0" eb="1">
      <t>だい</t>
    </rPh>
    <rPh sb="2" eb="3">
      <t>しゅう</t>
    </rPh>
    <phoneticPr fontId="6" type="Hiragana" alignment="distributed"/>
  </si>
  <si>
    <t>平成</t>
    <rPh sb="0" eb="2">
      <t>ヘイセイ</t>
    </rPh>
    <phoneticPr fontId="1"/>
  </si>
  <si>
    <t>令和</t>
    <rPh sb="0" eb="2">
      <t>レイワ</t>
    </rPh>
    <phoneticPr fontId="1"/>
  </si>
  <si>
    <t>元号</t>
    <rPh sb="0" eb="2">
      <t>ゲンゴウ</t>
    </rPh>
    <phoneticPr fontId="1"/>
  </si>
  <si>
    <t>開始年</t>
    <rPh sb="0" eb="3">
      <t>カイシネン</t>
    </rPh>
    <phoneticPr fontId="1"/>
  </si>
  <si>
    <t>勤務時間数合計</t>
    <rPh sb="0" eb="7">
      <t>きんむじかんすうごうけい</t>
    </rPh>
    <phoneticPr fontId="6" type="Hiragana" alignment="distributed"/>
  </si>
  <si>
    <t>就労選択支援員</t>
    <rPh sb="0" eb="7">
      <t>シュウロウセンタクシエンイン</t>
    </rPh>
    <phoneticPr fontId="1"/>
  </si>
  <si>
    <t>育短等</t>
    <rPh sb="0" eb="2">
      <t>イクタン</t>
    </rPh>
    <rPh sb="2" eb="3">
      <t>ナド</t>
    </rPh>
    <phoneticPr fontId="1"/>
  </si>
  <si>
    <t>A</t>
    <phoneticPr fontId="1"/>
  </si>
  <si>
    <t>B</t>
    <phoneticPr fontId="1"/>
  </si>
  <si>
    <t>C</t>
    <phoneticPr fontId="1"/>
  </si>
  <si>
    <t>D</t>
    <phoneticPr fontId="1"/>
  </si>
  <si>
    <t>医師（嘱託医）</t>
    <rPh sb="0" eb="2">
      <t>イシ</t>
    </rPh>
    <rPh sb="3" eb="6">
      <t>ショクタクイ</t>
    </rPh>
    <phoneticPr fontId="1"/>
  </si>
  <si>
    <t>事業所・施設名</t>
    <rPh sb="0" eb="3">
      <t>じぎょうしょ</t>
    </rPh>
    <rPh sb="4" eb="6">
      <t>しせつ</t>
    </rPh>
    <rPh sb="6" eb="7">
      <t>めい</t>
    </rPh>
    <phoneticPr fontId="6" type="Hiragana" alignment="distributed"/>
  </si>
  <si>
    <t>予定/実績の別</t>
    <rPh sb="0" eb="2">
      <t>ヨテイ</t>
    </rPh>
    <rPh sb="3" eb="5">
      <t>ジッセキ</t>
    </rPh>
    <rPh sb="6" eb="7">
      <t>ベツ</t>
    </rPh>
    <phoneticPr fontId="1"/>
  </si>
  <si>
    <t>記載する期間</t>
    <rPh sb="0" eb="2">
      <t>キサイ</t>
    </rPh>
    <rPh sb="4" eb="6">
      <t>キカン</t>
    </rPh>
    <phoneticPr fontId="1"/>
  </si>
  <si>
    <t>歴月</t>
    <rPh sb="0" eb="2">
      <t>レキゲツ</t>
    </rPh>
    <phoneticPr fontId="1"/>
  </si>
  <si>
    <t>4週</t>
    <rPh sb="1" eb="2">
      <t>シュウ</t>
    </rPh>
    <phoneticPr fontId="1"/>
  </si>
  <si>
    <t>予定</t>
    <rPh sb="0" eb="2">
      <t>ヨテイ</t>
    </rPh>
    <phoneticPr fontId="1"/>
  </si>
  <si>
    <t>実績</t>
    <rPh sb="0" eb="2">
      <t>ジッセキ</t>
    </rPh>
    <phoneticPr fontId="1"/>
  </si>
  <si>
    <t>時間/週</t>
    <rPh sb="0" eb="2">
      <t>ジカン</t>
    </rPh>
    <rPh sb="3" eb="4">
      <t>シュウ</t>
    </rPh>
    <phoneticPr fontId="1"/>
  </si>
  <si>
    <t>時間/月</t>
    <rPh sb="0" eb="2">
      <t>ジカン</t>
    </rPh>
    <rPh sb="3" eb="4">
      <t>ツキ</t>
    </rPh>
    <phoneticPr fontId="1"/>
  </si>
  <si>
    <t>資格等</t>
    <rPh sb="0" eb="2">
      <t>シカク</t>
    </rPh>
    <rPh sb="2" eb="3">
      <t>トウ</t>
    </rPh>
    <phoneticPr fontId="1"/>
  </si>
  <si>
    <t>サービス種別</t>
    <rPh sb="4" eb="6">
      <t>シュベツ</t>
    </rPh>
    <phoneticPr fontId="1"/>
  </si>
  <si>
    <t>氏名</t>
    <rPh sb="0" eb="2">
      <t>しめい</t>
    </rPh>
    <phoneticPr fontId="6" type="Hiragana" alignment="distributed"/>
  </si>
  <si>
    <t>勤務形態</t>
    <rPh sb="0" eb="4">
      <t>きんむけいたい</t>
    </rPh>
    <phoneticPr fontId="6" type="Hiragana" alignment="distributed"/>
  </si>
  <si>
    <t>職種</t>
    <rPh sb="0" eb="2">
      <t>しょくしゅ</t>
    </rPh>
    <phoneticPr fontId="6" type="Hiragana" alignment="distributed"/>
  </si>
  <si>
    <t>なし</t>
    <phoneticPr fontId="1"/>
  </si>
  <si>
    <t>あり</t>
    <phoneticPr fontId="1"/>
  </si>
  <si>
    <t>(1)</t>
    <phoneticPr fontId="6" type="Hiragana" alignment="distributed"/>
  </si>
  <si>
    <t>(2)</t>
    <phoneticPr fontId="6" type="Hiragana" alignment="distributed"/>
  </si>
  <si>
    <t>(3)</t>
    <phoneticPr fontId="6" type="Hiragana" alignment="distributed"/>
  </si>
  <si>
    <t>「予定」・「実績」のいずれかを選択してください。</t>
    <phoneticPr fontId="6" type="Hiragana" alignment="distributed"/>
  </si>
  <si>
    <t>(4)</t>
    <phoneticPr fontId="6" type="Hiragana" alignment="distributed"/>
  </si>
  <si>
    <t>(5)</t>
    <phoneticPr fontId="6" type="Hiragana" alignment="distributed"/>
  </si>
  <si>
    <t>従業者の勤務形態について、下記のうち該当する区分の記号を入力してください。</t>
    <phoneticPr fontId="6" type="Hiragana" alignment="distributed"/>
  </si>
  <si>
    <t>記号</t>
    <rPh sb="0" eb="2">
      <t>キゴウ</t>
    </rPh>
    <phoneticPr fontId="13"/>
  </si>
  <si>
    <t>区分</t>
    <rPh sb="0" eb="2">
      <t>クブン</t>
    </rPh>
    <phoneticPr fontId="13"/>
  </si>
  <si>
    <t>A</t>
  </si>
  <si>
    <t>常勤で専従</t>
    <rPh sb="0" eb="2">
      <t>ジョウキン</t>
    </rPh>
    <rPh sb="3" eb="5">
      <t>センジュウ</t>
    </rPh>
    <phoneticPr fontId="13"/>
  </si>
  <si>
    <t>B</t>
  </si>
  <si>
    <t>常勤で兼務</t>
    <rPh sb="0" eb="2">
      <t>ジョウキン</t>
    </rPh>
    <rPh sb="3" eb="5">
      <t>ケンム</t>
    </rPh>
    <phoneticPr fontId="13"/>
  </si>
  <si>
    <t>C</t>
  </si>
  <si>
    <t>非常勤で専従</t>
    <rPh sb="0" eb="3">
      <t>ヒジョウキン</t>
    </rPh>
    <rPh sb="4" eb="6">
      <t>センジュウ</t>
    </rPh>
    <phoneticPr fontId="13"/>
  </si>
  <si>
    <t>D</t>
  </si>
  <si>
    <t>非常勤で兼務</t>
    <rPh sb="0" eb="3">
      <t>ヒジョウキン</t>
    </rPh>
    <rPh sb="4" eb="6">
      <t>ケンム</t>
    </rPh>
    <phoneticPr fontId="13"/>
  </si>
  <si>
    <t>第4週</t>
    <phoneticPr fontId="6" type="Hiragana" alignment="distributed"/>
  </si>
  <si>
    <t>No.</t>
  </si>
  <si>
    <t>(10)</t>
    <phoneticPr fontId="6" type="Hiragana" alignment="distributed"/>
  </si>
  <si>
    <t>本表には計算式を設定していますが、結果に誤りがないかご確認ください。</t>
    <phoneticPr fontId="6" type="Hiragana" alignment="distributed"/>
  </si>
  <si>
    <t>必要項目を満たしていれば、各事業所で使用するシフト表等をもって代替書類として差し支えありません。</t>
    <phoneticPr fontId="6" type="Hiragana" alignment="distributed"/>
  </si>
  <si>
    <t>（注）常勤・非常勤の区分について</t>
    <phoneticPr fontId="6" type="Hiragana" alignment="distributed"/>
  </si>
  <si>
    <t>雇用の形態は考慮しません。</t>
    <phoneticPr fontId="6" type="Hiragana" alignment="distributed"/>
  </si>
  <si>
    <t>当該事業所における勤務時間が、当該事業所において定められている常勤の従業者が勤務すべき時間数に達していることをいいます。</t>
    <rPh sb="0" eb="2">
      <t>トウガイ</t>
    </rPh>
    <rPh sb="2" eb="5">
      <t>ジギョウショ</t>
    </rPh>
    <rPh sb="9" eb="11">
      <t>キンム</t>
    </rPh>
    <rPh sb="11" eb="13">
      <t>ジカン</t>
    </rPh>
    <rPh sb="15" eb="17">
      <t>トウガイ</t>
    </rPh>
    <rPh sb="17" eb="20">
      <t>ジギョウショ</t>
    </rPh>
    <rPh sb="24" eb="25">
      <t>サダ</t>
    </rPh>
    <rPh sb="31" eb="33">
      <t>ジョウキン</t>
    </rPh>
    <rPh sb="34" eb="37">
      <t>ジュウギョウシャ</t>
    </rPh>
    <rPh sb="38" eb="40">
      <t>キンム</t>
    </rPh>
    <rPh sb="43" eb="46">
      <t>ジカンスウ</t>
    </rPh>
    <rPh sb="47" eb="48">
      <t>タッ</t>
    </rPh>
    <phoneticPr fontId="1"/>
  </si>
  <si>
    <t>（例えば、常勤者は週に40時間勤務することとされた事業所であれば、非正規雇用であっても、週40時間勤務する従業者は常勤扱いとなります。）</t>
    <rPh sb="1" eb="2">
      <t>タト</t>
    </rPh>
    <rPh sb="5" eb="8">
      <t>ジョウキンシャ</t>
    </rPh>
    <rPh sb="9" eb="10">
      <t>シュウ</t>
    </rPh>
    <rPh sb="13" eb="15">
      <t>ジカン</t>
    </rPh>
    <rPh sb="15" eb="17">
      <t>キンム</t>
    </rPh>
    <rPh sb="25" eb="28">
      <t>ジギョウショ</t>
    </rPh>
    <rPh sb="33" eb="36">
      <t>ヒセイキ</t>
    </rPh>
    <rPh sb="36" eb="38">
      <t>コヨウ</t>
    </rPh>
    <rPh sb="44" eb="45">
      <t>シュウ</t>
    </rPh>
    <rPh sb="47" eb="49">
      <t>ジカン</t>
    </rPh>
    <rPh sb="49" eb="51">
      <t>キンム</t>
    </rPh>
    <rPh sb="53" eb="56">
      <t>ジュウギョウシャ</t>
    </rPh>
    <rPh sb="57" eb="59">
      <t>ジョウキン</t>
    </rPh>
    <rPh sb="59" eb="60">
      <t>アツカ</t>
    </rPh>
    <phoneticPr fontId="1"/>
  </si>
  <si>
    <t>時短
勤務</t>
    <rPh sb="0" eb="2">
      <t>ジタン</t>
    </rPh>
    <rPh sb="3" eb="5">
      <t>キンム</t>
    </rPh>
    <phoneticPr fontId="1"/>
  </si>
  <si>
    <t>兼務状況
（兼務先／兼務する職務の内容）等</t>
    <rPh sb="0" eb="2">
      <t>けんむ</t>
    </rPh>
    <rPh sb="2" eb="4">
      <t>じょうきょう</t>
    </rPh>
    <rPh sb="6" eb="8">
      <t>けんむ</t>
    </rPh>
    <rPh sb="8" eb="9">
      <t>さき</t>
    </rPh>
    <rPh sb="10" eb="12">
      <t>けんむ</t>
    </rPh>
    <rPh sb="14" eb="16">
      <t>しょくむ</t>
    </rPh>
    <rPh sb="17" eb="19">
      <t>ないよう</t>
    </rPh>
    <rPh sb="20" eb="21">
      <t>とう</t>
    </rPh>
    <phoneticPr fontId="6" type="Hiragana" alignment="distributed"/>
  </si>
  <si>
    <t>兼務先の週の合計勤務時間</t>
    <rPh sb="0" eb="2">
      <t>けんむ</t>
    </rPh>
    <rPh sb="2" eb="3">
      <t>さき</t>
    </rPh>
    <rPh sb="4" eb="5">
      <t>しゅう</t>
    </rPh>
    <rPh sb="6" eb="8">
      <t>ごうけい</t>
    </rPh>
    <rPh sb="8" eb="12">
      <t>きんむじかん</t>
    </rPh>
    <phoneticPr fontId="6" type="Hiragana" alignment="distributed"/>
  </si>
  <si>
    <t>「4週」・「暦月」のいずれかを選択してください。</t>
    <phoneticPr fontId="6" type="Hiragana" alignment="distributed"/>
  </si>
  <si>
    <t>（時間数計算用・印刷不要）</t>
    <rPh sb="1" eb="4">
      <t>じかんすう</t>
    </rPh>
    <rPh sb="4" eb="7">
      <t>けいさんよう</t>
    </rPh>
    <rPh sb="8" eb="12">
      <t>いんさつふよう</t>
    </rPh>
    <phoneticPr fontId="6" type="Hiragana" alignment="distributed"/>
  </si>
  <si>
    <t>児童発達支援</t>
    <rPh sb="0" eb="6">
      <t>ジハツ</t>
    </rPh>
    <phoneticPr fontId="1"/>
  </si>
  <si>
    <t>放課後等デイサービス</t>
    <rPh sb="0" eb="10">
      <t>ホウデイ</t>
    </rPh>
    <phoneticPr fontId="1"/>
  </si>
  <si>
    <t>居宅訪問型児童発達支援</t>
    <rPh sb="0" eb="11">
      <t>キョタク</t>
    </rPh>
    <phoneticPr fontId="1"/>
  </si>
  <si>
    <t>単位</t>
    <rPh sb="0" eb="2">
      <t>タンイ</t>
    </rPh>
    <phoneticPr fontId="1"/>
  </si>
  <si>
    <t>営業曜日</t>
    <rPh sb="0" eb="4">
      <t>エイギョウヨウビ</t>
    </rPh>
    <phoneticPr fontId="1"/>
  </si>
  <si>
    <t>定員</t>
    <rPh sb="0" eb="2">
      <t>テイイン</t>
    </rPh>
    <phoneticPr fontId="1"/>
  </si>
  <si>
    <t>単位</t>
    <rPh sb="0" eb="2">
      <t>タンイ</t>
    </rPh>
    <phoneticPr fontId="1"/>
  </si>
  <si>
    <t>営業曜日</t>
    <rPh sb="0" eb="4">
      <t>エイギョウヨウビ</t>
    </rPh>
    <phoneticPr fontId="1"/>
  </si>
  <si>
    <t>定員</t>
    <rPh sb="0" eb="2">
      <t>テイイン</t>
    </rPh>
    <phoneticPr fontId="1"/>
  </si>
  <si>
    <t>月</t>
    <rPh sb="0" eb="1">
      <t>ゲツ</t>
    </rPh>
    <phoneticPr fontId="1"/>
  </si>
  <si>
    <t>火</t>
    <rPh sb="0" eb="1">
      <t>ヒ</t>
    </rPh>
    <phoneticPr fontId="1"/>
  </si>
  <si>
    <t>水</t>
  </si>
  <si>
    <t>木</t>
  </si>
  <si>
    <t>金</t>
  </si>
  <si>
    <t>土</t>
  </si>
  <si>
    <t>日</t>
  </si>
  <si>
    <t>祝日</t>
    <rPh sb="0" eb="2">
      <t>シュクジツ</t>
    </rPh>
    <phoneticPr fontId="1"/>
  </si>
  <si>
    <t>開始</t>
    <rPh sb="0" eb="2">
      <t>カイシ</t>
    </rPh>
    <phoneticPr fontId="1"/>
  </si>
  <si>
    <t>終了</t>
    <rPh sb="0" eb="2">
      <t>シュウリョウ</t>
    </rPh>
    <phoneticPr fontId="1"/>
  </si>
  <si>
    <t>営業時間１</t>
    <rPh sb="0" eb="4">
      <t>エイギョウジカン</t>
    </rPh>
    <phoneticPr fontId="1"/>
  </si>
  <si>
    <t>営業時間２</t>
    <rPh sb="0" eb="4">
      <t>エイギョウジカン</t>
    </rPh>
    <phoneticPr fontId="1"/>
  </si>
  <si>
    <t>営業時間３</t>
    <rPh sb="0" eb="4">
      <t>エイギョウジカン</t>
    </rPh>
    <phoneticPr fontId="1"/>
  </si>
  <si>
    <t>サービス提供時間１</t>
    <rPh sb="4" eb="8">
      <t>テイキョウジカン</t>
    </rPh>
    <phoneticPr fontId="1"/>
  </si>
  <si>
    <t>サービス提供時間２</t>
    <rPh sb="4" eb="8">
      <t>テイキョウジカン</t>
    </rPh>
    <phoneticPr fontId="1"/>
  </si>
  <si>
    <t>サービス提供時間３</t>
    <rPh sb="4" eb="8">
      <t>テイキョウジカン</t>
    </rPh>
    <phoneticPr fontId="1"/>
  </si>
  <si>
    <t>サービス</t>
    <phoneticPr fontId="1"/>
  </si>
  <si>
    <t>営業日曜日集計</t>
    <rPh sb="0" eb="3">
      <t>エイギョウビ</t>
    </rPh>
    <rPh sb="3" eb="5">
      <t>ヨウビ</t>
    </rPh>
    <rPh sb="5" eb="7">
      <t>シュウケイ</t>
    </rPh>
    <phoneticPr fontId="1"/>
  </si>
  <si>
    <t>開所日／閉所日</t>
    <rPh sb="0" eb="3">
      <t>カイショビ</t>
    </rPh>
    <rPh sb="4" eb="7">
      <t>ヘイショビ</t>
    </rPh>
    <phoneticPr fontId="1"/>
  </si>
  <si>
    <t>○</t>
    <phoneticPr fontId="1"/>
  </si>
  <si>
    <t>×</t>
    <phoneticPr fontId="1"/>
  </si>
  <si>
    <t>休校日</t>
    <rPh sb="0" eb="3">
      <t>キュウコウビ</t>
    </rPh>
    <phoneticPr fontId="1"/>
  </si>
  <si>
    <t>休</t>
    <rPh sb="0" eb="1">
      <t>ヤス</t>
    </rPh>
    <phoneticPr fontId="1"/>
  </si>
  <si>
    <t>児童発達支援管理責任者</t>
    <rPh sb="0" eb="11">
      <t>ジハツカン</t>
    </rPh>
    <phoneticPr fontId="1"/>
  </si>
  <si>
    <t>児童指導員</t>
    <rPh sb="0" eb="5">
      <t>ジドウシドウイン</t>
    </rPh>
    <phoneticPr fontId="1"/>
  </si>
  <si>
    <t>保育士</t>
    <rPh sb="0" eb="3">
      <t>ホイクシ</t>
    </rPh>
    <phoneticPr fontId="1"/>
  </si>
  <si>
    <t>栄養士</t>
    <rPh sb="0" eb="3">
      <t>エイヨウシ</t>
    </rPh>
    <phoneticPr fontId="1"/>
  </si>
  <si>
    <t>管理栄養士</t>
    <rPh sb="0" eb="5">
      <t>カンリエイヨウシ</t>
    </rPh>
    <phoneticPr fontId="1"/>
  </si>
  <si>
    <t>訪問支援員</t>
    <rPh sb="0" eb="5">
      <t>ホウモンシエンイン</t>
    </rPh>
    <phoneticPr fontId="1"/>
  </si>
  <si>
    <t>指導員</t>
    <rPh sb="0" eb="3">
      <t>シドウイン</t>
    </rPh>
    <phoneticPr fontId="1"/>
  </si>
  <si>
    <t>事務職員</t>
    <rPh sb="0" eb="4">
      <t>ジムショクイン</t>
    </rPh>
    <phoneticPr fontId="1"/>
  </si>
  <si>
    <t>ドライバー</t>
    <phoneticPr fontId="1"/>
  </si>
  <si>
    <t>加算区分</t>
    <rPh sb="0" eb="4">
      <t>かさんくぶん</t>
    </rPh>
    <phoneticPr fontId="6" type="Hiragana" alignment="distributed"/>
  </si>
  <si>
    <t>基準人員</t>
    <rPh sb="0" eb="4">
      <t>キジュンジンイン</t>
    </rPh>
    <phoneticPr fontId="1"/>
  </si>
  <si>
    <t>加配加算種別</t>
    <rPh sb="0" eb="2">
      <t>かはい</t>
    </rPh>
    <rPh sb="2" eb="6">
      <t>かさんしゅべつ</t>
    </rPh>
    <phoneticPr fontId="6" type="Hiragana" alignment="distributed"/>
  </si>
  <si>
    <t>専門的支援体制加算</t>
    <rPh sb="0" eb="5">
      <t>センモンテキシエン</t>
    </rPh>
    <rPh sb="5" eb="9">
      <t>タイセイカサン</t>
    </rPh>
    <phoneticPr fontId="1"/>
  </si>
  <si>
    <t>看護職員加配加算</t>
    <rPh sb="0" eb="4">
      <t>カンゴショクイン</t>
    </rPh>
    <rPh sb="4" eb="8">
      <t>カハイカサン</t>
    </rPh>
    <phoneticPr fontId="1"/>
  </si>
  <si>
    <t>中核機能強化加算</t>
    <rPh sb="0" eb="8">
      <t>チュウカクキノウキョウカカサン</t>
    </rPh>
    <phoneticPr fontId="1"/>
  </si>
  <si>
    <t>中核機能強化事業所加算</t>
    <rPh sb="0" eb="11">
      <t>チュウカクキノウキョウカジギョウショカサン</t>
    </rPh>
    <phoneticPr fontId="1"/>
  </si>
  <si>
    <t>Ⅰ</t>
    <phoneticPr fontId="1"/>
  </si>
  <si>
    <t>Ⅱ</t>
    <phoneticPr fontId="1"/>
  </si>
  <si>
    <t>Ⅲ</t>
    <phoneticPr fontId="1"/>
  </si>
  <si>
    <t>常勤専従５年以上</t>
    <rPh sb="0" eb="4">
      <t>ジョウキンセンジュウ</t>
    </rPh>
    <rPh sb="5" eb="8">
      <t>ネンイジョウ</t>
    </rPh>
    <phoneticPr fontId="1"/>
  </si>
  <si>
    <t>常勤専従５年未満</t>
    <rPh sb="0" eb="4">
      <t>ジョウキンセンジュウ</t>
    </rPh>
    <rPh sb="5" eb="8">
      <t>ネンミマン</t>
    </rPh>
    <phoneticPr fontId="1"/>
  </si>
  <si>
    <t>常勤換算５年以上</t>
    <rPh sb="0" eb="4">
      <t>ジョウキンカンサン</t>
    </rPh>
    <rPh sb="5" eb="8">
      <t>ネンイジョウ</t>
    </rPh>
    <phoneticPr fontId="1"/>
  </si>
  <si>
    <t>常勤換算５年未満</t>
    <rPh sb="0" eb="4">
      <t>ジョウキンカンサン</t>
    </rPh>
    <rPh sb="5" eb="6">
      <t>ネン</t>
    </rPh>
    <rPh sb="6" eb="8">
      <t>ミマン</t>
    </rPh>
    <phoneticPr fontId="1"/>
  </si>
  <si>
    <t>その他</t>
    <rPh sb="2" eb="3">
      <t>タ</t>
    </rPh>
    <phoneticPr fontId="1"/>
  </si>
  <si>
    <t>児童指導員等加配加算</t>
    <rPh sb="0" eb="6">
      <t>ジドウシドウイントウ</t>
    </rPh>
    <rPh sb="6" eb="8">
      <t>カハイ</t>
    </rPh>
    <rPh sb="8" eb="10">
      <t>カサン</t>
    </rPh>
    <phoneticPr fontId="1"/>
  </si>
  <si>
    <t>基準人員・
加配対象</t>
    <rPh sb="0" eb="2">
      <t>きじゅん</t>
    </rPh>
    <rPh sb="2" eb="4">
      <t>じんいん</t>
    </rPh>
    <rPh sb="6" eb="8">
      <t>かはい</t>
    </rPh>
    <rPh sb="8" eb="10">
      <t>たいしょう</t>
    </rPh>
    <phoneticPr fontId="6" type="Hiragana" alignment="distributed"/>
  </si>
  <si>
    <t>加配対象</t>
    <rPh sb="0" eb="2">
      <t>カハイ</t>
    </rPh>
    <rPh sb="2" eb="4">
      <t>タイショウ</t>
    </rPh>
    <phoneticPr fontId="1"/>
  </si>
  <si>
    <t>基準人員・
加配対象</t>
    <rPh sb="2" eb="4">
      <t>ジンイン</t>
    </rPh>
    <phoneticPr fontId="1"/>
  </si>
  <si>
    <t>営業時間</t>
    <phoneticPr fontId="1"/>
  </si>
  <si>
    <t>サービス提供時間</t>
    <phoneticPr fontId="1"/>
  </si>
  <si>
    <t>(8)</t>
  </si>
  <si>
    <t>(9)</t>
  </si>
  <si>
    <t>(10)</t>
  </si>
  <si>
    <t>(13)</t>
  </si>
  <si>
    <t>(15)</t>
    <phoneticPr fontId="6" type="Hiragana" alignment="distributed"/>
  </si>
  <si>
    <t>変動</t>
    <rPh sb="0" eb="2">
      <t>ヘンドウ</t>
    </rPh>
    <phoneticPr fontId="1"/>
  </si>
  <si>
    <t>なし</t>
  </si>
  <si>
    <t>備考</t>
    <rPh sb="0" eb="2">
      <t>ビコウ</t>
    </rPh>
    <phoneticPr fontId="1"/>
  </si>
  <si>
    <t>備考</t>
    <rPh sb="0" eb="2">
      <t>ビコウ</t>
    </rPh>
    <phoneticPr fontId="1"/>
  </si>
  <si>
    <t>保育所等訪問支援</t>
    <rPh sb="0" eb="2">
      <t>ホイク</t>
    </rPh>
    <rPh sb="2" eb="3">
      <t>ジョ</t>
    </rPh>
    <rPh sb="3" eb="4">
      <t>トウ</t>
    </rPh>
    <rPh sb="4" eb="6">
      <t>ホウモン</t>
    </rPh>
    <rPh sb="6" eb="8">
      <t>シエン</t>
    </rPh>
    <phoneticPr fontId="1"/>
  </si>
  <si>
    <t>学校休業日</t>
    <rPh sb="0" eb="2">
      <t>ガッコウ</t>
    </rPh>
    <rPh sb="2" eb="5">
      <t>キュウギョウビ</t>
    </rPh>
    <phoneticPr fontId="1"/>
  </si>
  <si>
    <t>（当月）</t>
    <rPh sb="1" eb="3">
      <t>トウゲツ</t>
    </rPh>
    <phoneticPr fontId="1"/>
  </si>
  <si>
    <t>(1)サービスの種類</t>
    <rPh sb="8" eb="10">
      <t>しゅるい</t>
    </rPh>
    <phoneticPr fontId="6" type="Hiragana" alignment="distributed"/>
  </si>
  <si>
    <t>(3)主として重症心身障害児を通わせる事業所</t>
    <rPh sb="3" eb="4">
      <t>シュ</t>
    </rPh>
    <rPh sb="7" eb="14">
      <t>ジュウショウシンシンショウガイジ</t>
    </rPh>
    <rPh sb="15" eb="16">
      <t>カヨ</t>
    </rPh>
    <rPh sb="19" eb="22">
      <t>ジギョウショ</t>
    </rPh>
    <phoneticPr fontId="1"/>
  </si>
  <si>
    <t>(4)記載する期間</t>
    <rPh sb="3" eb="5">
      <t>きさい</t>
    </rPh>
    <rPh sb="7" eb="9">
      <t>きかん</t>
    </rPh>
    <phoneticPr fontId="6" type="Hiragana" alignment="distributed"/>
  </si>
  <si>
    <t>(5)予定/実績の別</t>
    <rPh sb="3" eb="5">
      <t>ヨテイ</t>
    </rPh>
    <rPh sb="6" eb="8">
      <t>ジッセキ</t>
    </rPh>
    <rPh sb="9" eb="10">
      <t>ベツ</t>
    </rPh>
    <phoneticPr fontId="1"/>
  </si>
  <si>
    <t>(6)勤務時間数の変動（祝日等）</t>
    <rPh sb="12" eb="15">
      <t>シュクジツトウ</t>
    </rPh>
    <phoneticPr fontId="1"/>
  </si>
  <si>
    <t>(7)当該事業所において
常勤の職員が
勤務すべき時間数</t>
    <phoneticPr fontId="1"/>
  </si>
  <si>
    <t>(11)</t>
  </si>
  <si>
    <t>(12)</t>
  </si>
  <si>
    <t>(14)</t>
    <phoneticPr fontId="6" type="Hiragana" alignment="distributed"/>
  </si>
  <si>
    <t>(16)</t>
    <phoneticPr fontId="1"/>
  </si>
  <si>
    <t>(17)</t>
    <phoneticPr fontId="1"/>
  </si>
  <si>
    <t>(18)</t>
    <phoneticPr fontId="6" type="Hiragana" alignment="distributed"/>
  </si>
  <si>
    <t>（旧）医療型児童発達支援</t>
    <rPh sb="1" eb="2">
      <t>キュウ</t>
    </rPh>
    <rPh sb="3" eb="6">
      <t>イリョウガタ</t>
    </rPh>
    <rPh sb="6" eb="12">
      <t>ジハツ</t>
    </rPh>
    <phoneticPr fontId="1"/>
  </si>
  <si>
    <t>(2)児童発達支援センター</t>
    <rPh sb="3" eb="9">
      <t>ジハツ</t>
    </rPh>
    <phoneticPr fontId="1"/>
  </si>
  <si>
    <t>サービス種別</t>
    <phoneticPr fontId="1"/>
  </si>
  <si>
    <t>施設長</t>
    <rPh sb="0" eb="3">
      <t>シセツチョウ</t>
    </rPh>
    <phoneticPr fontId="1"/>
  </si>
  <si>
    <t>参考様式６　従業者等の勤務体制及び勤務形態一覧表</t>
    <rPh sb="0" eb="4">
      <t>さんこうようしき</t>
    </rPh>
    <phoneticPr fontId="6" type="Hiragana" alignment="distributed"/>
  </si>
  <si>
    <t>参考様式６別添①　勤務時間表</t>
    <rPh sb="0" eb="4">
      <t>サンコウヨウシキ</t>
    </rPh>
    <rPh sb="5" eb="7">
      <t>ベッテン</t>
    </rPh>
    <rPh sb="9" eb="13">
      <t>キンムジカン</t>
    </rPh>
    <rPh sb="13" eb="14">
      <t>ヒョウ</t>
    </rPh>
    <phoneticPr fontId="1"/>
  </si>
  <si>
    <t>参考様式６別添②　営業時間・サービス提供時間表</t>
    <rPh sb="0" eb="4">
      <t>サンコウヨウシキ</t>
    </rPh>
    <rPh sb="5" eb="7">
      <t>ベッテン</t>
    </rPh>
    <rPh sb="9" eb="11">
      <t>エイギョウ</t>
    </rPh>
    <rPh sb="11" eb="13">
      <t>ジカン</t>
    </rPh>
    <rPh sb="18" eb="20">
      <t>テイキョウ</t>
    </rPh>
    <rPh sb="20" eb="22">
      <t>ジカン</t>
    </rPh>
    <rPh sb="22" eb="23">
      <t>オモテ</t>
    </rPh>
    <phoneticPr fontId="1"/>
  </si>
  <si>
    <t>(6)</t>
  </si>
  <si>
    <t>別添②を入力すると該当サービスが出力されます。</t>
    <rPh sb="0" eb="2">
      <t>べってん</t>
    </rPh>
    <rPh sb="4" eb="6">
      <t>にゅうりょく</t>
    </rPh>
    <rPh sb="9" eb="11">
      <t>がいとう</t>
    </rPh>
    <rPh sb="16" eb="18">
      <t>しゅつりょく</t>
    </rPh>
    <phoneticPr fontId="6" type="Hiragana" alignment="distributed"/>
  </si>
  <si>
    <t>児童発達支援センターの場合は、「○」を選択してください。</t>
    <rPh sb="0" eb="6">
      <t>じはつ</t>
    </rPh>
    <rPh sb="11" eb="13">
      <t>ばあい</t>
    </rPh>
    <rPh sb="19" eb="21">
      <t>せんたく</t>
    </rPh>
    <phoneticPr fontId="6" type="Hiragana" alignment="distributed"/>
  </si>
  <si>
    <t>主として重症心身障害児を通わせる事業所の場合は、「○」を選択してください。</t>
    <rPh sb="0" eb="1">
      <t>しゅ</t>
    </rPh>
    <rPh sb="4" eb="11">
      <t>じゅうしょうしんしんしょうがいじ</t>
    </rPh>
    <rPh sb="12" eb="13">
      <t>かよ</t>
    </rPh>
    <rPh sb="16" eb="19">
      <t>じぎょうしょ</t>
    </rPh>
    <rPh sb="20" eb="22">
      <t>ばあい</t>
    </rPh>
    <phoneticPr fontId="6" type="Hiragana" alignment="distributed"/>
  </si>
  <si>
    <t>(7)</t>
  </si>
  <si>
    <t>事業所における常勤の従業者が勤務すべき時間数を入力してください。
(4)で「歴月」を選択した場合は、下行の月当たりの時間も入力してください。
(6)で「あり」を選択した場合は、右列の当月における常勤が勤務すべき時間数も入力してください。</t>
    <rPh sb="38" eb="40">
      <t>レキゲツ</t>
    </rPh>
    <rPh sb="42" eb="44">
      <t>センタク</t>
    </rPh>
    <rPh sb="46" eb="48">
      <t>バアイ</t>
    </rPh>
    <rPh sb="50" eb="51">
      <t>シタ</t>
    </rPh>
    <rPh sb="51" eb="52">
      <t>ユキ</t>
    </rPh>
    <rPh sb="53" eb="55">
      <t>ツキア</t>
    </rPh>
    <rPh sb="58" eb="60">
      <t>ジカン</t>
    </rPh>
    <rPh sb="61" eb="63">
      <t>ニュウリョク</t>
    </rPh>
    <rPh sb="80" eb="82">
      <t>センタク</t>
    </rPh>
    <rPh sb="84" eb="86">
      <t>バアイ</t>
    </rPh>
    <rPh sb="88" eb="89">
      <t>ミギ</t>
    </rPh>
    <rPh sb="89" eb="90">
      <t>レツ</t>
    </rPh>
    <rPh sb="91" eb="93">
      <t>トウゲツ</t>
    </rPh>
    <rPh sb="97" eb="99">
      <t>ジョウキン</t>
    </rPh>
    <rPh sb="100" eb="102">
      <t>キンム</t>
    </rPh>
    <rPh sb="105" eb="108">
      <t>ジカンスウ</t>
    </rPh>
    <rPh sb="109" eb="111">
      <t>ニュウリョク</t>
    </rPh>
    <phoneticPr fontId="1"/>
  </si>
  <si>
    <t>(8)</t>
    <phoneticPr fontId="1"/>
  </si>
  <si>
    <t>(9)　</t>
    <phoneticPr fontId="1"/>
  </si>
  <si>
    <t>心理担当職員</t>
    <rPh sb="0" eb="6">
      <t>シンリタントウショクイン</t>
    </rPh>
    <phoneticPr fontId="1"/>
  </si>
  <si>
    <t>(12)</t>
    <phoneticPr fontId="1"/>
  </si>
  <si>
    <t>(13)</t>
    <phoneticPr fontId="1"/>
  </si>
  <si>
    <t>職員の名前をフルネームで入力してください。</t>
    <rPh sb="0" eb="2">
      <t>しょくいん</t>
    </rPh>
    <rPh sb="3" eb="5">
      <t>なまえ</t>
    </rPh>
    <phoneticPr fontId="6" type="Hiragana" alignment="distributed"/>
  </si>
  <si>
    <t xml:space="preserve"> (19)　○開所日　／　×閉所日</t>
    <rPh sb="7" eb="9">
      <t>カイショ</t>
    </rPh>
    <rPh sb="9" eb="10">
      <t>ビ</t>
    </rPh>
    <rPh sb="14" eb="17">
      <t>ヘイショビ</t>
    </rPh>
    <phoneticPr fontId="1"/>
  </si>
  <si>
    <t>(20)　学校休業日</t>
    <rPh sb="5" eb="7">
      <t>ガッコウ</t>
    </rPh>
    <rPh sb="7" eb="9">
      <t>キュウギョウ</t>
    </rPh>
    <rPh sb="9" eb="10">
      <t>ビ</t>
    </rPh>
    <phoneticPr fontId="1"/>
  </si>
  <si>
    <t>(11)で「加配対象」を選択した場合は、加配加算の種別を選択してください。</t>
    <rPh sb="6" eb="8">
      <t>かはい</t>
    </rPh>
    <rPh sb="8" eb="10">
      <t>たいしょう</t>
    </rPh>
    <rPh sb="12" eb="14">
      <t>せんたく</t>
    </rPh>
    <rPh sb="16" eb="18">
      <t>ばあい</t>
    </rPh>
    <rPh sb="20" eb="22">
      <t>かはい</t>
    </rPh>
    <rPh sb="22" eb="24">
      <t>かさん</t>
    </rPh>
    <rPh sb="25" eb="27">
      <t>しゅべつ</t>
    </rPh>
    <rPh sb="28" eb="30">
      <t>せんたく</t>
    </rPh>
    <phoneticPr fontId="6" type="Hiragana" alignment="distributed"/>
  </si>
  <si>
    <t>(12)で「児童指導員等加配加算」・「看護職員加配加算」・「中核機能強化加算」を選択した場合は、各加算の加算区分を選択してください。</t>
    <rPh sb="48" eb="51">
      <t>かくかさん</t>
    </rPh>
    <phoneticPr fontId="6" type="Hiragana" alignment="distributed"/>
  </si>
  <si>
    <t>(16)</t>
    <phoneticPr fontId="6" type="Hiragana" alignment="distributed"/>
  </si>
  <si>
    <t>(17)</t>
    <phoneticPr fontId="1"/>
  </si>
  <si>
    <t>(18)</t>
    <phoneticPr fontId="1"/>
  </si>
  <si>
    <t>申請する事業所以外の事業所・施設との兼務がある場合は、兼務先の事業所・施設の名称、兼務する職務の内容について記入してください。
同一事業所内の兼務についても兼務する職務の内容を記入してください。
その他、特記事項欄としてもご活用ください。</t>
    <phoneticPr fontId="1"/>
  </si>
  <si>
    <t>兼務先事業所・施設での週の合計勤務時間を入力してください。</t>
    <rPh sb="0" eb="2">
      <t>ケンム</t>
    </rPh>
    <rPh sb="3" eb="6">
      <t>ジギョウショ</t>
    </rPh>
    <rPh sb="7" eb="9">
      <t>シセツ</t>
    </rPh>
    <rPh sb="20" eb="22">
      <t>ニュウリョク</t>
    </rPh>
    <phoneticPr fontId="1"/>
  </si>
  <si>
    <t>(19)</t>
  </si>
  <si>
    <t>(20)</t>
  </si>
  <si>
    <t>事業所の開所日は「〇」、閉所日は「×」を選択してください。</t>
    <rPh sb="0" eb="3">
      <t>ジギョウショ</t>
    </rPh>
    <phoneticPr fontId="1"/>
  </si>
  <si>
    <t>(19)で「開所日」を選択した日について、学校休業日である日に「休」を選択してください。</t>
    <rPh sb="11" eb="13">
      <t>センタク</t>
    </rPh>
    <rPh sb="15" eb="16">
      <t>ヒ</t>
    </rPh>
    <phoneticPr fontId="1"/>
  </si>
  <si>
    <t>※</t>
    <phoneticPr fontId="6" type="Hiragana" alignment="distributed"/>
  </si>
  <si>
    <t>※ 「勤務時間」及び「休憩時間」は「h:mm」形式で入力してください。</t>
    <rPh sb="3" eb="7">
      <t>キンムジカン</t>
    </rPh>
    <rPh sb="8" eb="9">
      <t>オヨ</t>
    </rPh>
    <rPh sb="11" eb="15">
      <t>キュウケイジカン</t>
    </rPh>
    <rPh sb="23" eb="25">
      <t>ケイシキ</t>
    </rPh>
    <rPh sb="26" eb="28">
      <t>ニュウリョク</t>
    </rPh>
    <phoneticPr fontId="1"/>
  </si>
  <si>
    <t>※ 「勤務時間２」以降は、同日に複数の勤務時間がある場合に入力してください。</t>
    <rPh sb="3" eb="7">
      <t>キンムジカン</t>
    </rPh>
    <rPh sb="9" eb="11">
      <t>イコウ</t>
    </rPh>
    <rPh sb="13" eb="15">
      <t>ドウジツ</t>
    </rPh>
    <rPh sb="16" eb="18">
      <t>フクスウ</t>
    </rPh>
    <rPh sb="19" eb="23">
      <t>キンムジカン</t>
    </rPh>
    <rPh sb="26" eb="28">
      <t>バアイ</t>
    </rPh>
    <rPh sb="29" eb="31">
      <t>ニュウリョク</t>
    </rPh>
    <phoneticPr fontId="1"/>
  </si>
  <si>
    <t>※ 「休憩時間」は1日の休憩時間の合計を入力してください。（例：「勤務時間１」に30分間、「勤務時間２」に30分間の休憩時間がある場合は、「1:00」と入力してください。）</t>
    <rPh sb="3" eb="7">
      <t>キュウケイジカン</t>
    </rPh>
    <rPh sb="10" eb="11">
      <t>ニチ</t>
    </rPh>
    <rPh sb="12" eb="14">
      <t>キュウケイ</t>
    </rPh>
    <rPh sb="14" eb="16">
      <t>ジカン</t>
    </rPh>
    <rPh sb="17" eb="19">
      <t>ゴウケイ</t>
    </rPh>
    <rPh sb="20" eb="22">
      <t>ニュウリョク</t>
    </rPh>
    <rPh sb="30" eb="31">
      <t>レイ</t>
    </rPh>
    <rPh sb="33" eb="37">
      <t>キンムジカン</t>
    </rPh>
    <rPh sb="42" eb="44">
      <t>フンカン</t>
    </rPh>
    <rPh sb="46" eb="50">
      <t>キンムジカン</t>
    </rPh>
    <rPh sb="55" eb="57">
      <t>フンカン</t>
    </rPh>
    <rPh sb="58" eb="62">
      <t>キュウケイジカン</t>
    </rPh>
    <rPh sb="65" eb="67">
      <t>バアイ</t>
    </rPh>
    <rPh sb="76" eb="78">
      <t>ニュウリョク</t>
    </rPh>
    <phoneticPr fontId="1"/>
  </si>
  <si>
    <t>※ 「サービス種別」は該当サービスを選択してください。なお、同一事業所内で行う全ての障害児通所支援事業を選択する必要があります。</t>
    <rPh sb="7" eb="9">
      <t>シュベツ</t>
    </rPh>
    <rPh sb="11" eb="13">
      <t>ガイトウ</t>
    </rPh>
    <rPh sb="18" eb="20">
      <t>センタク</t>
    </rPh>
    <rPh sb="30" eb="32">
      <t>ドウイツ</t>
    </rPh>
    <rPh sb="32" eb="35">
      <t>ジギョウショ</t>
    </rPh>
    <rPh sb="35" eb="36">
      <t>ウチ</t>
    </rPh>
    <rPh sb="37" eb="38">
      <t>オコナ</t>
    </rPh>
    <rPh sb="39" eb="40">
      <t>スベ</t>
    </rPh>
    <rPh sb="42" eb="49">
      <t>ショウガイジツウショシエン</t>
    </rPh>
    <rPh sb="49" eb="51">
      <t>ジギョウ</t>
    </rPh>
    <rPh sb="52" eb="54">
      <t>センタク</t>
    </rPh>
    <rPh sb="56" eb="58">
      <t>ヒツヨウ</t>
    </rPh>
    <phoneticPr fontId="1"/>
  </si>
  <si>
    <t>※ 「営業時間」及び「サービス提供時間」は「h:mm」形式で入力してください。</t>
    <rPh sb="3" eb="5">
      <t>エイギョウ</t>
    </rPh>
    <rPh sb="5" eb="7">
      <t>ジカン</t>
    </rPh>
    <rPh sb="8" eb="9">
      <t>オヨ</t>
    </rPh>
    <rPh sb="15" eb="17">
      <t>テイキョウ</t>
    </rPh>
    <rPh sb="17" eb="19">
      <t>ジカン</t>
    </rPh>
    <rPh sb="27" eb="29">
      <t>ケイシキ</t>
    </rPh>
    <rPh sb="30" eb="32">
      <t>ニュウリョク</t>
    </rPh>
    <phoneticPr fontId="1"/>
  </si>
  <si>
    <t>※ 「営業時間２」及び「サービス提供時間２」以降は、同日に複数の時間がある場合に入力してください。</t>
    <rPh sb="3" eb="5">
      <t>エイギョウ</t>
    </rPh>
    <rPh sb="5" eb="7">
      <t>ジカン</t>
    </rPh>
    <rPh sb="9" eb="10">
      <t>オヨ</t>
    </rPh>
    <rPh sb="16" eb="20">
      <t>テイキョウジカン</t>
    </rPh>
    <rPh sb="22" eb="24">
      <t>イコウ</t>
    </rPh>
    <rPh sb="26" eb="28">
      <t>ドウジツ</t>
    </rPh>
    <rPh sb="29" eb="31">
      <t>フクスウ</t>
    </rPh>
    <rPh sb="32" eb="34">
      <t>ジカン</t>
    </rPh>
    <rPh sb="37" eb="39">
      <t>バアイ</t>
    </rPh>
    <rPh sb="40" eb="42">
      <t>ニュウリョク</t>
    </rPh>
    <phoneticPr fontId="1"/>
  </si>
  <si>
    <t>当月に限り、祝日等により常勤の職員が勤務すべき時間数が変動する場合は、「あり」としてください。
例えば、年末年始やお盆休みで常勤の勤務すべき時間数が変動する場合が該当します。</t>
    <rPh sb="52" eb="54">
      <t>ネンマツ</t>
    </rPh>
    <rPh sb="81" eb="83">
      <t>ガイトウ</t>
    </rPh>
    <phoneticPr fontId="1"/>
  </si>
  <si>
    <t>従業者の保有する資格等を記入してください。保有資格等を全て記入するのではなく、人員基準・加配加算上、求められる資格等を入力してください。名称は略称でも差し支えありません。
※保育士として勤務する場合の保育士証と言った職種として必須となる資格証の入力は不要です。
　（入力不要例（職種⇒資格等）：保育士⇒保育士証、理学療法士⇒理学療法士免許証、作業療法士⇒作業療法士免許証、児童発達支援管理責任者⇒児童発達支援管理責任者実践研修修了証）
　（入力必要例（職種⇒資格等）：児童指導員⇒社会福祉士、心理担当職員⇒公認心理士、指導員⇒強度行動障害支援者養成研修（基礎）修了証）</t>
    <rPh sb="10" eb="11">
      <t>とう</t>
    </rPh>
    <rPh sb="12" eb="14">
      <t>きにゅう</t>
    </rPh>
    <rPh sb="21" eb="23">
      <t>ほゆう</t>
    </rPh>
    <rPh sb="25" eb="26">
      <t>とう</t>
    </rPh>
    <rPh sb="68" eb="70">
      <t>めいしょう</t>
    </rPh>
    <rPh sb="71" eb="73">
      <t>りゃくしょう</t>
    </rPh>
    <rPh sb="75" eb="76">
      <t>さ</t>
    </rPh>
    <rPh sb="77" eb="78">
      <t>つか</t>
    </rPh>
    <rPh sb="87" eb="90">
      <t>ほいくし</t>
    </rPh>
    <rPh sb="93" eb="95">
      <t>きんむ</t>
    </rPh>
    <rPh sb="97" eb="99">
      <t>ばあい</t>
    </rPh>
    <rPh sb="100" eb="104">
      <t>ほいくししょう</t>
    </rPh>
    <rPh sb="105" eb="106">
      <t>い</t>
    </rPh>
    <rPh sb="108" eb="110">
      <t>しょくしゅ</t>
    </rPh>
    <rPh sb="113" eb="115">
      <t>ひっす</t>
    </rPh>
    <rPh sb="118" eb="121">
      <t>しかくしょう</t>
    </rPh>
    <rPh sb="125" eb="127">
      <t>ふよう</t>
    </rPh>
    <rPh sb="135" eb="137">
      <t>ふよう</t>
    </rPh>
    <rPh sb="137" eb="138">
      <t>れい</t>
    </rPh>
    <rPh sb="139" eb="141">
      <t>しょくしゅ</t>
    </rPh>
    <rPh sb="142" eb="145">
      <t>しかくとう</t>
    </rPh>
    <rPh sb="147" eb="150">
      <t>ほいくし</t>
    </rPh>
    <rPh sb="151" eb="155">
      <t>ほいくししょう</t>
    </rPh>
    <rPh sb="156" eb="161">
      <t>りがくりょうほうし</t>
    </rPh>
    <rPh sb="162" eb="167">
      <t>りがくりょうほうし</t>
    </rPh>
    <rPh sb="171" eb="176">
      <t>さぎょうりょうほうし</t>
    </rPh>
    <rPh sb="186" eb="197">
      <t>じはつかん</t>
    </rPh>
    <rPh sb="198" eb="209">
      <t>じはつかん</t>
    </rPh>
    <rPh sb="209" eb="213">
      <t>じっせんけんしゅう</t>
    </rPh>
    <rPh sb="213" eb="216">
      <t>しゅうりょうしょう</t>
    </rPh>
    <rPh sb="222" eb="224">
      <t>ひつよう</t>
    </rPh>
    <rPh sb="224" eb="225">
      <t>れい</t>
    </rPh>
    <rPh sb="226" eb="228">
      <t>しょくしゅ</t>
    </rPh>
    <rPh sb="229" eb="232">
      <t>しかくとう</t>
    </rPh>
    <rPh sb="234" eb="239">
      <t>じどうしどういん</t>
    </rPh>
    <rPh sb="240" eb="245">
      <t>しゃかいふくしし</t>
    </rPh>
    <rPh sb="246" eb="252">
      <t>しんりたんとうしょくいん</t>
    </rPh>
    <rPh sb="253" eb="258">
      <t>こうにんしんりし</t>
    </rPh>
    <rPh sb="259" eb="262">
      <t>しどういん</t>
    </rPh>
    <rPh sb="263" eb="265">
      <t>きょうど</t>
    </rPh>
    <rPh sb="265" eb="269">
      <t>こうどうしょうがい</t>
    </rPh>
    <rPh sb="269" eb="274">
      <t>しえんしゃようせい</t>
    </rPh>
    <rPh sb="274" eb="276">
      <t>けんしゅう</t>
    </rPh>
    <rPh sb="277" eb="279">
      <t>きそ</t>
    </rPh>
    <rPh sb="280" eb="283">
      <t>しゅうりょうしょう</t>
    </rPh>
    <phoneticPr fontId="6" type="Hiragana" alignment="distributed"/>
  </si>
  <si>
    <t>各従業者の「基準人員」・「加配対象」の区分を選択してください。それぞれを兼ねる場合は２行で入力してください。</t>
    <phoneticPr fontId="6" type="Hiragana" alignment="distributed"/>
  </si>
  <si>
    <t>従業者の1か月分の勤務時間（記号）を選択してください。
(4)で「歴月」を選択している場合は、第5週も選択してください。</t>
    <rPh sb="2" eb="3">
      <t>もの</t>
    </rPh>
    <rPh sb="11" eb="13">
      <t>じかん</t>
    </rPh>
    <rPh sb="14" eb="16">
      <t>きごう</t>
    </rPh>
    <rPh sb="18" eb="20">
      <t>せんたく</t>
    </rPh>
    <rPh sb="33" eb="35">
      <t>れきげつ</t>
    </rPh>
    <rPh sb="37" eb="39">
      <t>せんたく</t>
    </rPh>
    <rPh sb="43" eb="45">
      <t>ばあい</t>
    </rPh>
    <rPh sb="47" eb="48">
      <t>だい</t>
    </rPh>
    <rPh sb="49" eb="50">
      <t>しゅう</t>
    </rPh>
    <rPh sb="51" eb="53">
      <t>せんたく</t>
    </rPh>
    <phoneticPr fontId="6" type="Hiragana" alignment="distributed"/>
  </si>
  <si>
    <t>母性健康管理措置又は育児、介護及び治療のための所定労働時間の短縮等の措置が講じられている者は「○」を入力してください。</t>
    <rPh sb="0" eb="2">
      <t>ぼせい</t>
    </rPh>
    <rPh sb="2" eb="4">
      <t>けんこう</t>
    </rPh>
    <rPh sb="4" eb="6">
      <t>かんり</t>
    </rPh>
    <rPh sb="6" eb="8">
      <t>そち</t>
    </rPh>
    <rPh sb="8" eb="9">
      <t>また</t>
    </rPh>
    <rPh sb="10" eb="12">
      <t>いくじ</t>
    </rPh>
    <rPh sb="13" eb="15">
      <t>かいご</t>
    </rPh>
    <rPh sb="15" eb="16">
      <t>およ</t>
    </rPh>
    <rPh sb="17" eb="19">
      <t>ちりょう</t>
    </rPh>
    <rPh sb="23" eb="25">
      <t>しょてい</t>
    </rPh>
    <rPh sb="25" eb="27">
      <t>ろうどう</t>
    </rPh>
    <rPh sb="27" eb="29">
      <t>じかん</t>
    </rPh>
    <rPh sb="30" eb="32">
      <t>たんしゅく</t>
    </rPh>
    <rPh sb="32" eb="33">
      <t>とう</t>
    </rPh>
    <rPh sb="34" eb="36">
      <t>そち</t>
    </rPh>
    <rPh sb="37" eb="38">
      <t>こう</t>
    </rPh>
    <rPh sb="44" eb="45">
      <t>もの</t>
    </rPh>
    <rPh sb="50" eb="52">
      <t>にゅうりょく</t>
    </rPh>
    <phoneticPr fontId="6" type="Hiragana" alignment="distributed"/>
  </si>
  <si>
    <t>従業者の職種を入力してください。記入の順序は、職種ごとにまとめてください。
なお、「管理者」と「児童発達支援管理責任者」を上の行としてください。それぞれを兼務する場合でも２行で入力してください。</t>
    <rPh sb="42" eb="45">
      <t>カンリシャ</t>
    </rPh>
    <rPh sb="48" eb="59">
      <t>ジハツカン</t>
    </rPh>
    <rPh sb="61" eb="62">
      <t>ウエ</t>
    </rPh>
    <rPh sb="63" eb="64">
      <t>ギョウ</t>
    </rPh>
    <rPh sb="77" eb="79">
      <t>ケンム</t>
    </rPh>
    <rPh sb="81" eb="83">
      <t>バアイ</t>
    </rPh>
    <rPh sb="86" eb="87">
      <t>ギョウ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</si>
</sst>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General&quot;h&quot;"/>
    <numFmt numFmtId="177" formatCode="d"/>
    <numFmt numFmtId="178" formatCode="aaa"/>
    <numFmt numFmtId="179" formatCode="0_);[Red]\(0\)"/>
  </numFmts>
  <fonts count="17">
    <font>
      <sz val="11"/>
      <color theme="1"/>
      <name val="Yu Gothic"/>
      <family val="2"/>
      <scheme val="minor"/>
    </font>
    <font>
      <sz val="6"/>
      <name val="Yu Gothic"/>
      <family val="3"/>
      <charset val="128"/>
      <scheme val="minor"/>
    </font>
    <font>
      <sz val="11"/>
      <name val="ＭＳ Ｐゴシック"/>
      <family val="3"/>
      <charset val="128"/>
    </font>
    <font>
      <sz val="12"/>
      <name val="ＭＳ ゴシック"/>
      <family val="3"/>
      <charset val="128"/>
    </font>
    <font>
      <sz val="11"/>
      <color theme="1"/>
      <name val="Yu Gothic"/>
      <family val="2"/>
      <scheme val="minor"/>
    </font>
    <font>
      <sz val="11"/>
      <color theme="1"/>
      <name val="ＭＳ ゴシック"/>
      <family val="2"/>
      <charset val="128"/>
    </font>
    <font>
      <sz val="6"/>
      <name val="ＭＳ Ｐゴシック"/>
      <family val="3"/>
      <charset val="128"/>
    </font>
    <font>
      <sz val="16"/>
      <name val="ＭＳ Ｐゴシック"/>
      <family val="3"/>
      <charset val="128"/>
    </font>
    <font>
      <sz val="12"/>
      <name val="ＭＳ Ｐゴシック"/>
      <family val="3"/>
      <charset val="128"/>
    </font>
    <font>
      <b/>
      <sz val="12"/>
      <color rgb="FFFF0000"/>
      <name val="ＭＳ Ｐゴシック"/>
      <family val="3"/>
      <charset val="128"/>
    </font>
    <font>
      <b/>
      <sz val="12"/>
      <name val="ＭＳ Ｐゴシック"/>
      <family val="3"/>
      <charset val="128"/>
    </font>
    <font>
      <sz val="14"/>
      <name val="ＭＳ Ｐゴシック"/>
      <family val="3"/>
      <charset val="128"/>
    </font>
    <font>
      <b/>
      <sz val="14"/>
      <name val="ＭＳ ゴシック"/>
      <family val="3"/>
      <charset val="128"/>
    </font>
    <font>
      <sz val="10"/>
      <color indexed="8"/>
      <name val="ＭＳ ゴシック"/>
      <family val="3"/>
      <charset val="128"/>
    </font>
    <font>
      <u/>
      <sz val="12"/>
      <name val="ＭＳ Ｐゴシック"/>
      <family val="3"/>
      <charset val="128"/>
    </font>
    <font>
      <sz val="11"/>
      <color theme="1"/>
      <name val="ＭＳ ゴシック"/>
      <family val="3"/>
      <charset val="128"/>
    </font>
    <font>
      <sz val="11"/>
      <name val="ＭＳ ゴシック"/>
      <family val="3"/>
      <charset val="128"/>
    </font>
  </fonts>
  <fills count="7">
    <fill>
      <patternFill patternType="none"/>
    </fill>
    <fill>
      <patternFill patternType="gray125"/>
    </fill>
    <fill>
      <patternFill patternType="solid">
        <fgColor rgb="FFFFC000"/>
        <bgColor indexed="64"/>
      </patternFill>
    </fill>
    <fill>
      <patternFill patternType="solid">
        <fgColor rgb="FFFFFF00"/>
        <bgColor indexed="64"/>
      </patternFill>
    </fill>
    <fill>
      <patternFill patternType="solid">
        <fgColor rgb="FFCCCCCC"/>
        <bgColor indexed="64"/>
      </patternFill>
    </fill>
    <fill>
      <patternFill patternType="solid">
        <fgColor theme="0" tint="-0.34998626667073579"/>
        <bgColor indexed="64"/>
      </patternFill>
    </fill>
    <fill>
      <patternFill patternType="solid">
        <fgColor theme="0" tint="-0.249977111117893"/>
        <bgColor indexed="64"/>
      </patternFill>
    </fill>
  </fills>
  <borders count="7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medium">
        <color auto="1"/>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medium">
        <color auto="1"/>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double">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medium">
        <color indexed="64"/>
      </left>
      <right style="medium">
        <color indexed="64"/>
      </right>
      <top/>
      <bottom style="medium">
        <color indexed="64"/>
      </bottom>
      <diagonal/>
    </border>
    <border>
      <left/>
      <right style="medium">
        <color indexed="64"/>
      </right>
      <top style="thin">
        <color indexed="64"/>
      </top>
      <bottom style="medium">
        <color auto="1"/>
      </bottom>
      <diagonal/>
    </border>
    <border>
      <left/>
      <right/>
      <top/>
      <bottom style="medium">
        <color auto="1"/>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diagonalUp="1">
      <left style="medium">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medium">
        <color indexed="64"/>
      </right>
      <top style="medium">
        <color indexed="64"/>
      </top>
      <bottom/>
      <diagonal style="thin">
        <color indexed="64"/>
      </diagonal>
    </border>
    <border diagonalUp="1">
      <left style="medium">
        <color indexed="64"/>
      </left>
      <right/>
      <top/>
      <bottom style="medium">
        <color auto="1"/>
      </bottom>
      <diagonal style="thin">
        <color indexed="64"/>
      </diagonal>
    </border>
    <border diagonalUp="1">
      <left/>
      <right/>
      <top/>
      <bottom style="medium">
        <color auto="1"/>
      </bottom>
      <diagonal style="thin">
        <color indexed="64"/>
      </diagonal>
    </border>
    <border diagonalUp="1">
      <left/>
      <right style="medium">
        <color indexed="64"/>
      </right>
      <top/>
      <bottom style="medium">
        <color auto="1"/>
      </bottom>
      <diagonal style="thin">
        <color indexed="64"/>
      </diagonal>
    </border>
    <border>
      <left style="medium">
        <color indexed="64"/>
      </left>
      <right/>
      <top style="medium">
        <color indexed="64"/>
      </top>
      <bottom/>
      <diagonal/>
    </border>
    <border>
      <left style="medium">
        <color indexed="64"/>
      </left>
      <right/>
      <top/>
      <bottom style="medium">
        <color auto="1"/>
      </bottom>
      <diagonal/>
    </border>
    <border>
      <left/>
      <right style="thin">
        <color indexed="64"/>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thin">
        <color indexed="64"/>
      </right>
      <top style="medium">
        <color indexed="64"/>
      </top>
      <bottom style="thin">
        <color auto="1"/>
      </bottom>
      <diagonal/>
    </border>
    <border>
      <left/>
      <right style="medium">
        <color indexed="64"/>
      </right>
      <top style="thin">
        <color indexed="64"/>
      </top>
      <bottom/>
      <diagonal/>
    </border>
    <border>
      <left/>
      <right style="medium">
        <color indexed="64"/>
      </right>
      <top/>
      <bottom/>
      <diagonal/>
    </border>
    <border>
      <left style="medium">
        <color indexed="64"/>
      </left>
      <right style="thin">
        <color indexed="64"/>
      </right>
      <top/>
      <bottom style="thin">
        <color auto="1"/>
      </bottom>
      <diagonal/>
    </border>
    <border>
      <left style="thin">
        <color indexed="64"/>
      </left>
      <right style="medium">
        <color indexed="64"/>
      </right>
      <top/>
      <bottom style="thin">
        <color auto="1"/>
      </bottom>
      <diagonal/>
    </border>
    <border>
      <left/>
      <right style="medium">
        <color indexed="64"/>
      </right>
      <top/>
      <bottom style="thin">
        <color auto="1"/>
      </bottom>
      <diagonal/>
    </border>
  </borders>
  <cellStyleXfs count="5">
    <xf numFmtId="0" fontId="0" fillId="0" borderId="0"/>
    <xf numFmtId="38" fontId="2" fillId="0" borderId="0" applyFont="0" applyFill="0" applyBorder="0" applyAlignment="0" applyProtection="0">
      <alignment vertical="center"/>
    </xf>
    <xf numFmtId="38" fontId="4" fillId="0" borderId="0" applyFont="0" applyFill="0" applyBorder="0" applyAlignment="0" applyProtection="0">
      <alignment vertical="center"/>
    </xf>
    <xf numFmtId="0" fontId="5" fillId="0" borderId="0">
      <alignment vertical="center"/>
    </xf>
    <xf numFmtId="0" fontId="2" fillId="0" borderId="0">
      <alignment vertical="center"/>
    </xf>
  </cellStyleXfs>
  <cellXfs count="283">
    <xf numFmtId="0" fontId="0" fillId="0" borderId="0" xfId="0"/>
    <xf numFmtId="0" fontId="8" fillId="0" borderId="0" xfId="0" applyFont="1" applyAlignment="1">
      <alignment vertical="center"/>
    </xf>
    <xf numFmtId="0" fontId="8" fillId="4" borderId="1" xfId="0" applyFont="1" applyFill="1" applyBorder="1" applyAlignment="1">
      <alignment horizontal="center" vertical="center" wrapText="1"/>
    </xf>
    <xf numFmtId="0" fontId="8" fillId="0" borderId="1" xfId="0" applyFont="1" applyBorder="1" applyAlignment="1">
      <alignment horizontal="center" vertical="center"/>
    </xf>
    <xf numFmtId="0" fontId="8" fillId="4" borderId="2"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35" xfId="0" applyFont="1" applyFill="1" applyBorder="1" applyAlignment="1">
      <alignment horizontal="center" vertical="center" wrapText="1"/>
    </xf>
    <xf numFmtId="0" fontId="8" fillId="4" borderId="36" xfId="0" applyFont="1" applyFill="1" applyBorder="1" applyAlignment="1">
      <alignment horizontal="center" vertical="center" wrapText="1"/>
    </xf>
    <xf numFmtId="0" fontId="8" fillId="4" borderId="37" xfId="0" applyFont="1" applyFill="1" applyBorder="1" applyAlignment="1">
      <alignment horizontal="center" vertical="center" wrapText="1"/>
    </xf>
    <xf numFmtId="0" fontId="8" fillId="0" borderId="38" xfId="0" applyFont="1" applyBorder="1" applyAlignment="1">
      <alignment vertical="center"/>
    </xf>
    <xf numFmtId="20" fontId="8" fillId="0" borderId="38" xfId="0" applyNumberFormat="1" applyFont="1" applyBorder="1" applyAlignment="1">
      <alignment horizontal="center" vertical="center"/>
    </xf>
    <xf numFmtId="176" fontId="8" fillId="0" borderId="2" xfId="0" applyNumberFormat="1" applyFont="1" applyBorder="1" applyAlignment="1">
      <alignment horizontal="center" vertical="center"/>
    </xf>
    <xf numFmtId="0" fontId="8" fillId="5" borderId="8" xfId="0" applyFont="1" applyFill="1" applyBorder="1" applyAlignment="1">
      <alignment horizontal="center" vertical="center"/>
    </xf>
    <xf numFmtId="20" fontId="8" fillId="5" borderId="44" xfId="0" applyNumberFormat="1" applyFont="1" applyFill="1" applyBorder="1" applyAlignment="1">
      <alignment horizontal="center" vertical="center"/>
    </xf>
    <xf numFmtId="176" fontId="8" fillId="5" borderId="12" xfId="0" applyNumberFormat="1" applyFont="1" applyFill="1" applyBorder="1" applyAlignment="1">
      <alignment horizontal="center" vertical="center"/>
    </xf>
    <xf numFmtId="0" fontId="8" fillId="5" borderId="44" xfId="0" applyFont="1" applyFill="1" applyBorder="1" applyAlignment="1">
      <alignment vertical="center"/>
    </xf>
    <xf numFmtId="0" fontId="8" fillId="5" borderId="1" xfId="0" applyFont="1" applyFill="1" applyBorder="1" applyAlignment="1">
      <alignment vertical="center"/>
    </xf>
    <xf numFmtId="0" fontId="8" fillId="5" borderId="2" xfId="0" applyFont="1" applyFill="1" applyBorder="1" applyAlignment="1">
      <alignment vertical="center"/>
    </xf>
    <xf numFmtId="0" fontId="8" fillId="5" borderId="38" xfId="0" applyFont="1" applyFill="1" applyBorder="1" applyAlignment="1">
      <alignment vertical="center"/>
    </xf>
    <xf numFmtId="0" fontId="8" fillId="3" borderId="2" xfId="0" applyFont="1" applyFill="1" applyBorder="1" applyAlignment="1" applyProtection="1">
      <alignment horizontal="center" vertical="center" shrinkToFit="1"/>
      <protection locked="0"/>
    </xf>
    <xf numFmtId="0" fontId="8" fillId="3" borderId="3" xfId="0" applyFont="1" applyFill="1" applyBorder="1" applyAlignment="1" applyProtection="1">
      <alignment horizontal="center" vertical="center" shrinkToFit="1"/>
      <protection locked="0"/>
    </xf>
    <xf numFmtId="0" fontId="8" fillId="3" borderId="1" xfId="0" applyFont="1" applyFill="1" applyBorder="1" applyAlignment="1" applyProtection="1">
      <alignment horizontal="center" vertical="center" shrinkToFit="1"/>
      <protection locked="0"/>
    </xf>
    <xf numFmtId="0" fontId="8" fillId="3" borderId="31" xfId="0" applyFont="1" applyFill="1" applyBorder="1" applyAlignment="1" applyProtection="1">
      <alignment horizontal="center" vertical="center" shrinkToFit="1"/>
      <protection locked="0"/>
    </xf>
    <xf numFmtId="0" fontId="8" fillId="3" borderId="18" xfId="0" applyFont="1" applyFill="1" applyBorder="1" applyAlignment="1" applyProtection="1">
      <alignment horizontal="center" vertical="center" shrinkToFit="1"/>
      <protection locked="0"/>
    </xf>
    <xf numFmtId="0" fontId="8" fillId="2" borderId="1" xfId="0" applyFont="1" applyFill="1" applyBorder="1" applyAlignment="1" applyProtection="1">
      <alignment horizontal="center" vertical="center" shrinkToFit="1"/>
      <protection locked="0"/>
    </xf>
    <xf numFmtId="0" fontId="12" fillId="0" borderId="0" xfId="0" applyFont="1" applyAlignment="1">
      <alignment vertical="center"/>
    </xf>
    <xf numFmtId="4" fontId="8" fillId="2" borderId="1" xfId="0" applyNumberFormat="1" applyFont="1" applyFill="1" applyBorder="1" applyAlignment="1" applyProtection="1">
      <alignment horizontal="center" vertical="center" shrinkToFit="1"/>
      <protection locked="0"/>
    </xf>
    <xf numFmtId="0" fontId="15" fillId="0" borderId="0" xfId="0" applyFont="1" applyAlignment="1">
      <alignment shrinkToFit="1"/>
    </xf>
    <xf numFmtId="0" fontId="16" fillId="0" borderId="1" xfId="0" applyFont="1" applyBorder="1" applyAlignment="1">
      <alignment horizontal="center" vertical="center" wrapText="1" shrinkToFit="1"/>
    </xf>
    <xf numFmtId="0" fontId="16" fillId="6" borderId="1" xfId="0" applyFont="1" applyFill="1" applyBorder="1" applyAlignment="1">
      <alignment vertical="center" shrinkToFit="1"/>
    </xf>
    <xf numFmtId="0" fontId="16" fillId="0" borderId="1" xfId="0" applyFont="1" applyBorder="1" applyAlignment="1">
      <alignment vertical="center" shrinkToFit="1"/>
    </xf>
    <xf numFmtId="0" fontId="16" fillId="0" borderId="0" xfId="0" applyFont="1" applyAlignment="1">
      <alignment vertical="center" shrinkToFit="1"/>
    </xf>
    <xf numFmtId="0" fontId="15" fillId="0" borderId="1" xfId="0" applyFont="1" applyBorder="1" applyAlignment="1">
      <alignment horizontal="center" vertical="center" wrapText="1" shrinkToFit="1"/>
    </xf>
    <xf numFmtId="0" fontId="15" fillId="0" borderId="0" xfId="0" applyFont="1" applyAlignment="1">
      <alignment horizontal="center" vertical="center" wrapText="1" shrinkToFit="1"/>
    </xf>
    <xf numFmtId="0" fontId="15" fillId="6" borderId="1" xfId="0" applyFont="1" applyFill="1" applyBorder="1" applyAlignment="1">
      <alignment shrinkToFit="1"/>
    </xf>
    <xf numFmtId="0" fontId="15" fillId="0" borderId="1" xfId="0" applyFont="1" applyBorder="1" applyAlignment="1">
      <alignment shrinkToFit="1"/>
    </xf>
    <xf numFmtId="0" fontId="15" fillId="0" borderId="1" xfId="0" quotePrefix="1" applyFont="1" applyBorder="1" applyAlignment="1">
      <alignment shrinkToFit="1"/>
    </xf>
    <xf numFmtId="0" fontId="8" fillId="2" borderId="2" xfId="0" applyFont="1" applyFill="1" applyBorder="1" applyAlignment="1" applyProtection="1">
      <alignment horizontal="center" vertical="center" shrinkToFit="1"/>
      <protection locked="0"/>
    </xf>
    <xf numFmtId="0" fontId="8" fillId="0" borderId="2" xfId="0" applyFont="1" applyBorder="1" applyAlignment="1">
      <alignment horizontal="center" vertical="center"/>
    </xf>
    <xf numFmtId="0" fontId="16" fillId="6" borderId="0" xfId="0" applyFont="1" applyFill="1" applyAlignment="1">
      <alignment vertical="center" shrinkToFit="1"/>
    </xf>
    <xf numFmtId="0" fontId="8" fillId="2" borderId="1" xfId="0" applyFont="1" applyFill="1" applyBorder="1" applyAlignment="1">
      <alignment horizontal="center" vertical="center"/>
    </xf>
    <xf numFmtId="0" fontId="8" fillId="4" borderId="31" xfId="0" applyFont="1" applyFill="1" applyBorder="1" applyAlignment="1">
      <alignment horizontal="center" vertical="center" wrapText="1"/>
    </xf>
    <xf numFmtId="0" fontId="8" fillId="4" borderId="18" xfId="0" applyFont="1" applyFill="1" applyBorder="1" applyAlignment="1">
      <alignment horizontal="center" vertical="center" wrapText="1"/>
    </xf>
    <xf numFmtId="0" fontId="8" fillId="5" borderId="12" xfId="0" applyFont="1" applyFill="1" applyBorder="1" applyAlignment="1">
      <alignment horizontal="center" vertical="center"/>
    </xf>
    <xf numFmtId="0" fontId="8" fillId="2" borderId="3" xfId="0" applyFont="1" applyFill="1" applyBorder="1" applyAlignment="1">
      <alignment horizontal="center" vertical="center"/>
    </xf>
    <xf numFmtId="4" fontId="8" fillId="2" borderId="18" xfId="0" applyNumberFormat="1" applyFont="1" applyFill="1" applyBorder="1" applyAlignment="1" applyProtection="1">
      <alignment horizontal="center" vertical="center" shrinkToFit="1"/>
      <protection locked="0"/>
    </xf>
    <xf numFmtId="0" fontId="8" fillId="3" borderId="49" xfId="0" applyFont="1" applyFill="1" applyBorder="1" applyAlignment="1" applyProtection="1">
      <alignment horizontal="center" vertical="center" shrinkToFit="1"/>
      <protection locked="0"/>
    </xf>
    <xf numFmtId="0" fontId="8" fillId="3" borderId="50" xfId="0" applyFont="1" applyFill="1" applyBorder="1" applyAlignment="1" applyProtection="1">
      <alignment horizontal="center" vertical="center" shrinkToFit="1"/>
      <protection locked="0"/>
    </xf>
    <xf numFmtId="0" fontId="8" fillId="3" borderId="51" xfId="0" applyFont="1" applyFill="1" applyBorder="1" applyAlignment="1" applyProtection="1">
      <alignment horizontal="center" vertical="center" shrinkToFit="1"/>
      <protection locked="0"/>
    </xf>
    <xf numFmtId="4" fontId="8" fillId="2" borderId="2" xfId="0" applyNumberFormat="1" applyFont="1" applyFill="1" applyBorder="1" applyAlignment="1" applyProtection="1">
      <alignment vertical="center" shrinkToFit="1"/>
      <protection locked="0"/>
    </xf>
    <xf numFmtId="0" fontId="8" fillId="2" borderId="20" xfId="0" applyFont="1" applyFill="1" applyBorder="1" applyAlignment="1" applyProtection="1">
      <alignment horizontal="center" vertical="center" shrinkToFit="1"/>
      <protection locked="0"/>
    </xf>
    <xf numFmtId="0" fontId="8" fillId="3" borderId="72" xfId="0" applyFont="1" applyFill="1" applyBorder="1" applyAlignment="1" applyProtection="1">
      <alignment horizontal="center" vertical="center" shrinkToFit="1"/>
      <protection locked="0"/>
    </xf>
    <xf numFmtId="0" fontId="8" fillId="4" borderId="55" xfId="0" applyFont="1" applyFill="1" applyBorder="1" applyAlignment="1">
      <alignment horizontal="center" vertical="center" wrapText="1"/>
    </xf>
    <xf numFmtId="0" fontId="8" fillId="4" borderId="12" xfId="0" applyFont="1" applyFill="1" applyBorder="1" applyAlignment="1">
      <alignment horizontal="center" vertical="center" wrapText="1"/>
    </xf>
    <xf numFmtId="0" fontId="8" fillId="5" borderId="0" xfId="0" applyFont="1" applyFill="1" applyAlignment="1">
      <alignment horizontal="center" vertical="center"/>
    </xf>
    <xf numFmtId="20" fontId="8" fillId="5" borderId="0" xfId="0" applyNumberFormat="1" applyFont="1" applyFill="1" applyAlignment="1">
      <alignment horizontal="center" vertical="center"/>
    </xf>
    <xf numFmtId="179" fontId="8" fillId="5" borderId="0" xfId="0" applyNumberFormat="1" applyFont="1" applyFill="1" applyAlignment="1">
      <alignment horizontal="center" vertical="center"/>
    </xf>
    <xf numFmtId="0" fontId="8" fillId="5" borderId="0" xfId="0" applyFont="1" applyFill="1" applyAlignment="1">
      <alignment horizontal="left" vertical="center"/>
    </xf>
    <xf numFmtId="0" fontId="8" fillId="2" borderId="0" xfId="0" applyFont="1" applyFill="1" applyAlignment="1">
      <alignment horizontal="center" vertical="center"/>
    </xf>
    <xf numFmtId="0" fontId="8" fillId="4" borderId="21" xfId="0" applyFont="1" applyFill="1" applyBorder="1" applyAlignment="1">
      <alignment horizontal="center" vertical="center" wrapText="1"/>
    </xf>
    <xf numFmtId="0" fontId="8" fillId="4" borderId="4"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8" fillId="2" borderId="48" xfId="0" applyFont="1" applyFill="1" applyBorder="1" applyAlignment="1" applyProtection="1">
      <alignment horizontal="center" vertical="center" shrinkToFit="1"/>
      <protection locked="0"/>
    </xf>
    <xf numFmtId="0" fontId="8" fillId="2" borderId="28" xfId="0" applyFont="1" applyFill="1" applyBorder="1" applyAlignment="1" applyProtection="1">
      <alignment horizontal="center" vertical="center" shrinkToFit="1"/>
      <protection locked="0"/>
    </xf>
    <xf numFmtId="0" fontId="8" fillId="3" borderId="48" xfId="0" applyFont="1" applyFill="1" applyBorder="1" applyAlignment="1" applyProtection="1">
      <alignment horizontal="center" vertical="center" shrinkToFit="1"/>
      <protection locked="0"/>
    </xf>
    <xf numFmtId="0" fontId="8" fillId="2" borderId="50" xfId="0" applyFont="1" applyFill="1" applyBorder="1" applyAlignment="1" applyProtection="1">
      <alignment horizontal="center" vertical="center" shrinkToFit="1"/>
      <protection locked="0"/>
    </xf>
    <xf numFmtId="4" fontId="8" fillId="2" borderId="51" xfId="0" applyNumberFormat="1" applyFont="1" applyFill="1" applyBorder="1" applyAlignment="1" applyProtection="1">
      <alignment horizontal="center" vertical="center" shrinkToFit="1"/>
      <protection locked="0"/>
    </xf>
    <xf numFmtId="0" fontId="8" fillId="3" borderId="53" xfId="0" applyFont="1" applyFill="1" applyBorder="1" applyAlignment="1" applyProtection="1">
      <alignment horizontal="center" vertical="center" shrinkToFit="1"/>
      <protection locked="0"/>
    </xf>
    <xf numFmtId="0" fontId="8" fillId="2" borderId="52" xfId="0" applyFont="1" applyFill="1" applyBorder="1" applyAlignment="1" applyProtection="1">
      <alignment horizontal="center" vertical="center" shrinkToFit="1"/>
      <protection locked="0"/>
    </xf>
    <xf numFmtId="0" fontId="8" fillId="3" borderId="34" xfId="0" applyFont="1" applyFill="1" applyBorder="1" applyAlignment="1" applyProtection="1">
      <alignment horizontal="center" vertical="center" shrinkToFit="1"/>
      <protection locked="0"/>
    </xf>
    <xf numFmtId="0" fontId="8" fillId="2" borderId="45" xfId="0" applyFont="1" applyFill="1" applyBorder="1" applyAlignment="1" applyProtection="1">
      <alignment horizontal="center" vertical="center" shrinkToFit="1"/>
      <protection locked="0"/>
    </xf>
    <xf numFmtId="0" fontId="8" fillId="3" borderId="22" xfId="0" applyFont="1" applyFill="1" applyBorder="1" applyAlignment="1" applyProtection="1">
      <alignment horizontal="center" vertical="center" shrinkToFit="1"/>
      <protection locked="0"/>
    </xf>
    <xf numFmtId="0" fontId="8" fillId="3" borderId="33" xfId="0" applyFont="1" applyFill="1" applyBorder="1" applyAlignment="1" applyProtection="1">
      <alignment horizontal="center" vertical="center" shrinkToFit="1"/>
      <protection locked="0"/>
    </xf>
    <xf numFmtId="0" fontId="8" fillId="3" borderId="52" xfId="0" applyFont="1" applyFill="1" applyBorder="1" applyAlignment="1" applyProtection="1">
      <alignment horizontal="center" vertical="center" shrinkToFit="1"/>
      <protection locked="0"/>
    </xf>
    <xf numFmtId="0" fontId="8" fillId="2" borderId="34" xfId="0" applyFont="1" applyFill="1" applyBorder="1" applyAlignment="1" applyProtection="1">
      <alignment horizontal="center" vertical="center" shrinkToFit="1"/>
      <protection locked="0"/>
    </xf>
    <xf numFmtId="4" fontId="8" fillId="2" borderId="22" xfId="0" applyNumberFormat="1" applyFont="1" applyFill="1" applyBorder="1" applyAlignment="1" applyProtection="1">
      <alignment horizontal="center" vertical="center" shrinkToFit="1"/>
      <protection locked="0"/>
    </xf>
    <xf numFmtId="0" fontId="8" fillId="2" borderId="4" xfId="0" applyFont="1" applyFill="1" applyBorder="1" applyAlignment="1" applyProtection="1">
      <alignment vertical="center" shrinkToFit="1"/>
      <protection locked="0"/>
    </xf>
    <xf numFmtId="0" fontId="8" fillId="2" borderId="4" xfId="0" applyFont="1" applyFill="1" applyBorder="1" applyAlignment="1" applyProtection="1">
      <alignment vertical="center"/>
      <protection locked="0"/>
    </xf>
    <xf numFmtId="178" fontId="8" fillId="3" borderId="47" xfId="0" applyNumberFormat="1" applyFont="1" applyFill="1" applyBorder="1" applyAlignment="1" applyProtection="1">
      <alignment horizontal="center" vertical="center"/>
      <protection locked="0"/>
    </xf>
    <xf numFmtId="178" fontId="8" fillId="3" borderId="56" xfId="0" applyNumberFormat="1" applyFont="1" applyFill="1" applyBorder="1" applyAlignment="1" applyProtection="1">
      <alignment horizontal="center" vertical="center"/>
      <protection locked="0"/>
    </xf>
    <xf numFmtId="178" fontId="8" fillId="3" borderId="57" xfId="0" applyNumberFormat="1" applyFont="1" applyFill="1" applyBorder="1" applyAlignment="1" applyProtection="1">
      <alignment horizontal="center" vertical="center"/>
      <protection locked="0"/>
    </xf>
    <xf numFmtId="178" fontId="8" fillId="3" borderId="58" xfId="0" applyNumberFormat="1" applyFont="1" applyFill="1" applyBorder="1" applyAlignment="1" applyProtection="1">
      <alignment horizontal="center" vertical="center"/>
      <protection locked="0"/>
    </xf>
    <xf numFmtId="0" fontId="8" fillId="5" borderId="3" xfId="0" applyFont="1" applyFill="1" applyBorder="1" applyAlignment="1" applyProtection="1">
      <alignment vertical="center"/>
      <protection locked="0"/>
    </xf>
    <xf numFmtId="20" fontId="8" fillId="2" borderId="3" xfId="0" applyNumberFormat="1" applyFont="1" applyFill="1" applyBorder="1" applyAlignment="1" applyProtection="1">
      <alignment horizontal="center" vertical="center"/>
      <protection locked="0"/>
    </xf>
    <xf numFmtId="20" fontId="8" fillId="5" borderId="13" xfId="0" applyNumberFormat="1" applyFont="1" applyFill="1" applyBorder="1" applyAlignment="1" applyProtection="1">
      <alignment horizontal="center" vertical="center"/>
      <protection locked="0"/>
    </xf>
    <xf numFmtId="0" fontId="8" fillId="5" borderId="1" xfId="0" applyFont="1" applyFill="1" applyBorder="1" applyAlignment="1" applyProtection="1">
      <alignment vertical="center"/>
      <protection locked="0"/>
    </xf>
    <xf numFmtId="0" fontId="8" fillId="5" borderId="2" xfId="0" applyFont="1" applyFill="1" applyBorder="1" applyAlignment="1" applyProtection="1">
      <alignment vertical="center"/>
      <protection locked="0"/>
    </xf>
    <xf numFmtId="0" fontId="8" fillId="5" borderId="35" xfId="0" applyFont="1" applyFill="1" applyBorder="1" applyAlignment="1" applyProtection="1">
      <alignment vertical="center"/>
      <protection locked="0"/>
    </xf>
    <xf numFmtId="0" fontId="8" fillId="5" borderId="36" xfId="0" applyFont="1" applyFill="1" applyBorder="1" applyAlignment="1" applyProtection="1">
      <alignment vertical="center"/>
      <protection locked="0"/>
    </xf>
    <xf numFmtId="20" fontId="8" fillId="2" borderId="1" xfId="0" applyNumberFormat="1" applyFont="1" applyFill="1" applyBorder="1" applyAlignment="1" applyProtection="1">
      <alignment horizontal="center" vertical="center"/>
      <protection locked="0"/>
    </xf>
    <xf numFmtId="20" fontId="8" fillId="2" borderId="2" xfId="0" applyNumberFormat="1" applyFont="1" applyFill="1" applyBorder="1" applyAlignment="1" applyProtection="1">
      <alignment horizontal="center" vertical="center"/>
      <protection locked="0"/>
    </xf>
    <xf numFmtId="20" fontId="8" fillId="2" borderId="35" xfId="0" applyNumberFormat="1" applyFont="1" applyFill="1" applyBorder="1" applyAlignment="1" applyProtection="1">
      <alignment horizontal="center" vertical="center"/>
      <protection locked="0"/>
    </xf>
    <xf numFmtId="20" fontId="8" fillId="2" borderId="36" xfId="0" applyNumberFormat="1" applyFont="1" applyFill="1" applyBorder="1" applyAlignment="1" applyProtection="1">
      <alignment horizontal="center" vertical="center"/>
      <protection locked="0"/>
    </xf>
    <xf numFmtId="20" fontId="8" fillId="5" borderId="8" xfId="0" applyNumberFormat="1" applyFont="1" applyFill="1" applyBorder="1" applyAlignment="1" applyProtection="1">
      <alignment horizontal="center" vertical="center"/>
      <protection locked="0"/>
    </xf>
    <xf numFmtId="20" fontId="8" fillId="5" borderId="12" xfId="0" applyNumberFormat="1" applyFont="1" applyFill="1" applyBorder="1" applyAlignment="1" applyProtection="1">
      <alignment horizontal="center" vertical="center"/>
      <protection locked="0"/>
    </xf>
    <xf numFmtId="20" fontId="8" fillId="5" borderId="42" xfId="0" applyNumberFormat="1" applyFont="1" applyFill="1" applyBorder="1" applyAlignment="1" applyProtection="1">
      <alignment horizontal="center" vertical="center"/>
      <protection locked="0"/>
    </xf>
    <xf numFmtId="20" fontId="8" fillId="5" borderId="43" xfId="0" applyNumberFormat="1" applyFont="1" applyFill="1" applyBorder="1" applyAlignment="1" applyProtection="1">
      <alignment horizontal="center" vertical="center"/>
      <protection locked="0"/>
    </xf>
    <xf numFmtId="0" fontId="8" fillId="5" borderId="38" xfId="0" applyFont="1" applyFill="1" applyBorder="1" applyAlignment="1" applyProtection="1">
      <alignment vertical="center"/>
      <protection locked="0"/>
    </xf>
    <xf numFmtId="0" fontId="8" fillId="5" borderId="21" xfId="0" applyFont="1" applyFill="1" applyBorder="1" applyAlignment="1" applyProtection="1">
      <alignment vertical="center"/>
      <protection locked="0"/>
    </xf>
    <xf numFmtId="0" fontId="8" fillId="5" borderId="4" xfId="0" applyFont="1" applyFill="1" applyBorder="1" applyAlignment="1" applyProtection="1">
      <alignment vertical="center"/>
      <protection locked="0"/>
    </xf>
    <xf numFmtId="0" fontId="8" fillId="5" borderId="20" xfId="0" applyFont="1" applyFill="1" applyBorder="1" applyAlignment="1" applyProtection="1">
      <alignment vertical="center"/>
      <protection locked="0"/>
    </xf>
    <xf numFmtId="0" fontId="8" fillId="5" borderId="31" xfId="0" applyFont="1" applyFill="1" applyBorder="1" applyAlignment="1" applyProtection="1">
      <alignment vertical="center"/>
      <protection locked="0"/>
    </xf>
    <xf numFmtId="0" fontId="8" fillId="5" borderId="18" xfId="0" applyFont="1" applyFill="1" applyBorder="1" applyAlignment="1" applyProtection="1">
      <alignment vertical="center"/>
      <protection locked="0"/>
    </xf>
    <xf numFmtId="179" fontId="8" fillId="5" borderId="38" xfId="0" applyNumberFormat="1" applyFont="1" applyFill="1" applyBorder="1" applyAlignment="1" applyProtection="1">
      <alignment vertical="center"/>
      <protection locked="0"/>
    </xf>
    <xf numFmtId="0" fontId="8" fillId="5" borderId="38" xfId="0" applyFont="1" applyFill="1" applyBorder="1" applyAlignment="1" applyProtection="1">
      <alignment horizontal="left" vertical="center"/>
      <protection locked="0"/>
    </xf>
    <xf numFmtId="20" fontId="8" fillId="3" borderId="38" xfId="0" applyNumberFormat="1" applyFont="1" applyFill="1" applyBorder="1" applyAlignment="1" applyProtection="1">
      <alignment horizontal="center" vertical="center"/>
      <protection locked="0"/>
    </xf>
    <xf numFmtId="20" fontId="8" fillId="3" borderId="31" xfId="0" applyNumberFormat="1" applyFont="1" applyFill="1" applyBorder="1" applyAlignment="1" applyProtection="1">
      <alignment horizontal="center" vertical="center"/>
      <protection locked="0"/>
    </xf>
    <xf numFmtId="20" fontId="8" fillId="3" borderId="1" xfId="0" applyNumberFormat="1" applyFont="1" applyFill="1" applyBorder="1" applyAlignment="1" applyProtection="1">
      <alignment horizontal="center" vertical="center"/>
      <protection locked="0"/>
    </xf>
    <xf numFmtId="20" fontId="8" fillId="2" borderId="31" xfId="0" applyNumberFormat="1" applyFont="1" applyFill="1" applyBorder="1" applyAlignment="1" applyProtection="1">
      <alignment horizontal="center" vertical="center"/>
      <protection locked="0"/>
    </xf>
    <xf numFmtId="20" fontId="8" fillId="2" borderId="18" xfId="0" applyNumberFormat="1" applyFont="1" applyFill="1" applyBorder="1" applyAlignment="1" applyProtection="1">
      <alignment horizontal="center" vertical="center"/>
      <protection locked="0"/>
    </xf>
    <xf numFmtId="179" fontId="8" fillId="2" borderId="38" xfId="0" applyNumberFormat="1" applyFont="1" applyFill="1" applyBorder="1" applyAlignment="1" applyProtection="1">
      <alignment horizontal="center" vertical="center"/>
      <protection locked="0"/>
    </xf>
    <xf numFmtId="0" fontId="8" fillId="2" borderId="38" xfId="0" applyFont="1" applyFill="1" applyBorder="1" applyAlignment="1" applyProtection="1">
      <alignment horizontal="left" vertical="center"/>
      <protection locked="0"/>
    </xf>
    <xf numFmtId="20" fontId="8" fillId="3" borderId="18" xfId="0" applyNumberFormat="1" applyFont="1" applyFill="1" applyBorder="1" applyAlignment="1" applyProtection="1">
      <alignment horizontal="center" vertical="center"/>
      <protection locked="0"/>
    </xf>
    <xf numFmtId="20" fontId="8" fillId="5" borderId="60" xfId="0" applyNumberFormat="1" applyFont="1" applyFill="1" applyBorder="1" applyAlignment="1" applyProtection="1">
      <alignment horizontal="center" vertical="center"/>
      <protection locked="0"/>
    </xf>
    <xf numFmtId="20" fontId="8" fillId="5" borderId="33" xfId="0" applyNumberFormat="1" applyFont="1" applyFill="1" applyBorder="1" applyAlignment="1" applyProtection="1">
      <alignment horizontal="center" vertical="center"/>
      <protection locked="0"/>
    </xf>
    <xf numFmtId="20" fontId="8" fillId="5" borderId="34" xfId="0" applyNumberFormat="1" applyFont="1" applyFill="1" applyBorder="1" applyAlignment="1" applyProtection="1">
      <alignment horizontal="center" vertical="center"/>
      <protection locked="0"/>
    </xf>
    <xf numFmtId="20" fontId="8" fillId="5" borderId="22" xfId="0" applyNumberFormat="1" applyFont="1" applyFill="1" applyBorder="1" applyAlignment="1" applyProtection="1">
      <alignment horizontal="center" vertical="center"/>
      <protection locked="0"/>
    </xf>
    <xf numFmtId="179" fontId="8" fillId="5" borderId="44" xfId="0" applyNumberFormat="1" applyFont="1" applyFill="1" applyBorder="1" applyAlignment="1" applyProtection="1">
      <alignment horizontal="center" vertical="center"/>
      <protection locked="0"/>
    </xf>
    <xf numFmtId="0" fontId="8" fillId="5" borderId="44" xfId="0" applyFont="1" applyFill="1" applyBorder="1" applyAlignment="1" applyProtection="1">
      <alignment horizontal="left" vertical="center"/>
      <protection locked="0"/>
    </xf>
    <xf numFmtId="0" fontId="8" fillId="3" borderId="13" xfId="0" applyFont="1" applyFill="1" applyBorder="1" applyAlignment="1" applyProtection="1">
      <alignment horizontal="center" vertical="center" shrinkToFit="1"/>
      <protection locked="0"/>
    </xf>
    <xf numFmtId="0" fontId="8" fillId="3" borderId="8" xfId="0" applyFont="1" applyFill="1" applyBorder="1" applyAlignment="1" applyProtection="1">
      <alignment horizontal="center" vertical="center" shrinkToFit="1"/>
      <protection locked="0"/>
    </xf>
    <xf numFmtId="0" fontId="8" fillId="2" borderId="12" xfId="0" applyFont="1" applyFill="1" applyBorder="1" applyAlignment="1" applyProtection="1">
      <alignment horizontal="center" vertical="center" shrinkToFit="1"/>
      <protection locked="0"/>
    </xf>
    <xf numFmtId="0" fontId="8" fillId="2" borderId="77" xfId="0" applyFont="1" applyFill="1" applyBorder="1" applyAlignment="1" applyProtection="1">
      <alignment horizontal="center" vertical="center" shrinkToFit="1"/>
      <protection locked="0"/>
    </xf>
    <xf numFmtId="0" fontId="8" fillId="3" borderId="76" xfId="0" applyFont="1" applyFill="1" applyBorder="1" applyAlignment="1" applyProtection="1">
      <alignment horizontal="center" vertical="center" shrinkToFit="1"/>
      <protection locked="0"/>
    </xf>
    <xf numFmtId="0" fontId="8" fillId="3" borderId="75" xfId="0" applyFont="1" applyFill="1" applyBorder="1" applyAlignment="1" applyProtection="1">
      <alignment horizontal="center" vertical="center" shrinkToFit="1"/>
      <protection locked="0"/>
    </xf>
    <xf numFmtId="0" fontId="8" fillId="3" borderId="12" xfId="0" applyFont="1" applyFill="1" applyBorder="1" applyAlignment="1" applyProtection="1">
      <alignment horizontal="center" vertical="center" shrinkToFit="1"/>
      <protection locked="0"/>
    </xf>
    <xf numFmtId="0" fontId="8" fillId="2" borderId="8" xfId="0" applyFont="1" applyFill="1" applyBorder="1" applyAlignment="1" applyProtection="1">
      <alignment horizontal="center" vertical="center" shrinkToFit="1"/>
      <protection locked="0"/>
    </xf>
    <xf numFmtId="4" fontId="8" fillId="2" borderId="76" xfId="0" applyNumberFormat="1" applyFont="1" applyFill="1" applyBorder="1" applyAlignment="1" applyProtection="1">
      <alignment horizontal="center" vertical="center" shrinkToFit="1"/>
      <protection locked="0"/>
    </xf>
    <xf numFmtId="0" fontId="7" fillId="0" borderId="0" xfId="0" applyFont="1" applyAlignment="1">
      <alignment vertical="center"/>
    </xf>
    <xf numFmtId="0" fontId="8" fillId="0" borderId="3" xfId="0" applyFont="1" applyBorder="1" applyAlignment="1">
      <alignment horizontal="center" vertical="center" shrinkToFit="1"/>
    </xf>
    <xf numFmtId="0" fontId="8" fillId="0" borderId="0" xfId="0" applyFont="1" applyAlignment="1">
      <alignment horizontal="center" vertical="center"/>
    </xf>
    <xf numFmtId="4" fontId="8" fillId="0" borderId="3" xfId="0" applyNumberFormat="1" applyFont="1" applyBorder="1" applyAlignment="1">
      <alignment vertical="center" shrinkToFit="1"/>
    </xf>
    <xf numFmtId="0" fontId="8" fillId="0" borderId="3" xfId="0" applyFont="1" applyBorder="1" applyAlignment="1">
      <alignment vertical="center" shrinkToFit="1"/>
    </xf>
    <xf numFmtId="0" fontId="8" fillId="0" borderId="3" xfId="0" applyFont="1" applyBorder="1" applyAlignment="1">
      <alignment vertical="center"/>
    </xf>
    <xf numFmtId="0" fontId="8" fillId="0" borderId="25" xfId="0" applyFont="1" applyBorder="1" applyAlignment="1">
      <alignment horizontal="center" vertical="center" shrinkToFit="1"/>
    </xf>
    <xf numFmtId="49" fontId="8" fillId="0" borderId="50" xfId="0" applyNumberFormat="1" applyFont="1" applyBorder="1" applyAlignment="1">
      <alignment horizontal="center" vertical="center"/>
    </xf>
    <xf numFmtId="49" fontId="8" fillId="0" borderId="50" xfId="0" applyNumberFormat="1" applyFont="1" applyBorder="1" applyAlignment="1">
      <alignment horizontal="center" vertical="center" wrapText="1"/>
    </xf>
    <xf numFmtId="49" fontId="8" fillId="0" borderId="48" xfId="0" applyNumberFormat="1" applyFont="1" applyBorder="1" applyAlignment="1">
      <alignment horizontal="center" vertical="center" wrapText="1"/>
    </xf>
    <xf numFmtId="49" fontId="8" fillId="0" borderId="28" xfId="0" applyNumberFormat="1" applyFont="1" applyBorder="1" applyAlignment="1">
      <alignment horizontal="center" vertical="center"/>
    </xf>
    <xf numFmtId="49" fontId="8" fillId="0" borderId="49" xfId="0" applyNumberFormat="1" applyFont="1" applyBorder="1" applyAlignment="1">
      <alignment horizontal="center" vertical="center" wrapText="1"/>
    </xf>
    <xf numFmtId="49" fontId="8" fillId="0" borderId="51" xfId="0" applyNumberFormat="1" applyFont="1" applyBorder="1" applyAlignment="1">
      <alignment horizontal="center" vertical="center" wrapText="1"/>
    </xf>
    <xf numFmtId="0" fontId="8" fillId="0" borderId="0" xfId="0" applyFont="1" applyAlignment="1">
      <alignment horizontal="left" vertical="center"/>
    </xf>
    <xf numFmtId="177" fontId="8" fillId="0" borderId="3" xfId="0" applyNumberFormat="1" applyFont="1" applyBorder="1" applyAlignment="1">
      <alignment horizontal="center" vertical="center"/>
    </xf>
    <xf numFmtId="177" fontId="8" fillId="0" borderId="1" xfId="0" applyNumberFormat="1" applyFont="1" applyBorder="1" applyAlignment="1">
      <alignment horizontal="center" vertical="center"/>
    </xf>
    <xf numFmtId="177" fontId="8" fillId="0" borderId="18" xfId="0" applyNumberFormat="1" applyFont="1" applyBorder="1" applyAlignment="1">
      <alignment horizontal="center" vertical="center"/>
    </xf>
    <xf numFmtId="177" fontId="8" fillId="0" borderId="31" xfId="0" applyNumberFormat="1" applyFont="1" applyBorder="1" applyAlignment="1">
      <alignment horizontal="center" vertical="center"/>
    </xf>
    <xf numFmtId="178" fontId="8" fillId="0" borderId="53" xfId="0" applyNumberFormat="1" applyFont="1" applyBorder="1" applyAlignment="1">
      <alignment horizontal="center" vertical="center"/>
    </xf>
    <xf numFmtId="178" fontId="8" fillId="0" borderId="34" xfId="0" applyNumberFormat="1" applyFont="1" applyBorder="1" applyAlignment="1">
      <alignment horizontal="center" vertical="center"/>
    </xf>
    <xf numFmtId="178" fontId="8" fillId="0" borderId="22" xfId="0" applyNumberFormat="1" applyFont="1" applyBorder="1" applyAlignment="1">
      <alignment horizontal="center" vertical="center"/>
    </xf>
    <xf numFmtId="178" fontId="8" fillId="0" borderId="33" xfId="0" applyNumberFormat="1" applyFont="1" applyBorder="1" applyAlignment="1">
      <alignment horizontal="center" vertical="center"/>
    </xf>
    <xf numFmtId="178" fontId="8" fillId="0" borderId="1" xfId="0" applyNumberFormat="1" applyFont="1" applyBorder="1" applyAlignment="1">
      <alignment horizontal="center" vertical="center"/>
    </xf>
    <xf numFmtId="0" fontId="8" fillId="0" borderId="49" xfId="0" applyFont="1" applyBorder="1" applyAlignment="1">
      <alignment horizontal="center" vertical="center" shrinkToFit="1"/>
    </xf>
    <xf numFmtId="0" fontId="8" fillId="0" borderId="72" xfId="0" applyFont="1" applyBorder="1" applyAlignment="1">
      <alignment horizontal="center" vertical="center" shrinkToFit="1"/>
    </xf>
    <xf numFmtId="4" fontId="8" fillId="0" borderId="72" xfId="0" applyNumberFormat="1" applyFont="1" applyBorder="1" applyAlignment="1">
      <alignment horizontal="center" vertical="center" shrinkToFit="1"/>
    </xf>
    <xf numFmtId="4" fontId="8" fillId="0" borderId="50" xfId="0" applyNumberFormat="1" applyFont="1" applyBorder="1" applyAlignment="1">
      <alignment horizontal="center" vertical="center" shrinkToFit="1"/>
    </xf>
    <xf numFmtId="40" fontId="8" fillId="3" borderId="1" xfId="2" applyNumberFormat="1" applyFont="1" applyFill="1" applyBorder="1" applyAlignment="1" applyProtection="1">
      <alignment horizontal="center" vertical="center" shrinkToFit="1"/>
    </xf>
    <xf numFmtId="0" fontId="8" fillId="0" borderId="31" xfId="0" applyFont="1" applyBorder="1" applyAlignment="1">
      <alignment horizontal="center" vertical="center" shrinkToFit="1"/>
    </xf>
    <xf numFmtId="4" fontId="8" fillId="0" borderId="3" xfId="0" applyNumberFormat="1" applyFont="1" applyBorder="1" applyAlignment="1">
      <alignment horizontal="center" vertical="center" shrinkToFit="1"/>
    </xf>
    <xf numFmtId="4" fontId="8" fillId="0" borderId="1" xfId="0" applyNumberFormat="1" applyFont="1" applyBorder="1" applyAlignment="1">
      <alignment horizontal="center" vertical="center" shrinkToFit="1"/>
    </xf>
    <xf numFmtId="0" fontId="8" fillId="0" borderId="33" xfId="0" applyFont="1" applyBorder="1" applyAlignment="1">
      <alignment horizontal="center" vertical="center" shrinkToFit="1"/>
    </xf>
    <xf numFmtId="4" fontId="8" fillId="0" borderId="53" xfId="0" applyNumberFormat="1" applyFont="1" applyBorder="1" applyAlignment="1">
      <alignment horizontal="center" vertical="center" shrinkToFit="1"/>
    </xf>
    <xf numFmtId="4" fontId="8" fillId="0" borderId="34" xfId="0" applyNumberFormat="1" applyFont="1" applyBorder="1" applyAlignment="1">
      <alignment horizontal="center" vertical="center" shrinkToFit="1"/>
    </xf>
    <xf numFmtId="0" fontId="8" fillId="0" borderId="75" xfId="0" applyFont="1" applyBorder="1" applyAlignment="1">
      <alignment horizontal="center" vertical="center" shrinkToFit="1"/>
    </xf>
    <xf numFmtId="4" fontId="8" fillId="0" borderId="13" xfId="0" applyNumberFormat="1" applyFont="1" applyBorder="1" applyAlignment="1">
      <alignment horizontal="center" vertical="center" shrinkToFit="1"/>
    </xf>
    <xf numFmtId="4" fontId="8" fillId="0" borderId="8" xfId="0" applyNumberFormat="1" applyFont="1" applyBorder="1" applyAlignment="1">
      <alignment horizontal="center" vertical="center" shrinkToFit="1"/>
    </xf>
    <xf numFmtId="0" fontId="10" fillId="0" borderId="0" xfId="0" applyFont="1" applyAlignment="1">
      <alignment vertical="center"/>
    </xf>
    <xf numFmtId="0" fontId="10" fillId="0" borderId="14" xfId="0" applyFont="1" applyBorder="1" applyAlignment="1">
      <alignment horizontal="center" vertical="center"/>
    </xf>
    <xf numFmtId="0" fontId="10" fillId="0" borderId="0" xfId="0" applyFont="1" applyAlignment="1">
      <alignment horizontal="center" vertical="center"/>
    </xf>
    <xf numFmtId="0" fontId="9" fillId="0" borderId="0" xfId="0" applyFont="1" applyAlignment="1">
      <alignment vertical="center" wrapText="1"/>
    </xf>
    <xf numFmtId="0" fontId="10" fillId="0" borderId="67" xfId="0" applyFont="1" applyBorder="1" applyAlignment="1">
      <alignment horizontal="center" vertical="center"/>
    </xf>
    <xf numFmtId="0" fontId="10" fillId="0" borderId="68" xfId="0" applyFont="1" applyBorder="1" applyAlignment="1">
      <alignment horizontal="center" vertical="center"/>
    </xf>
    <xf numFmtId="49" fontId="8" fillId="0" borderId="0" xfId="0" applyNumberFormat="1" applyFont="1" applyAlignment="1">
      <alignment horizontal="right" vertical="center" indent="1"/>
    </xf>
    <xf numFmtId="0" fontId="8" fillId="0" borderId="0" xfId="0" applyFont="1" applyAlignment="1">
      <alignment vertical="center" wrapText="1"/>
    </xf>
    <xf numFmtId="49" fontId="8" fillId="0" borderId="0" xfId="0" applyNumberFormat="1" applyFont="1" applyAlignment="1">
      <alignment horizontal="right" vertical="center"/>
    </xf>
    <xf numFmtId="0" fontId="3" fillId="0" borderId="2" xfId="4" applyFont="1" applyBorder="1" applyAlignment="1">
      <alignment horizontal="center" vertical="center"/>
    </xf>
    <xf numFmtId="0" fontId="3" fillId="0" borderId="1" xfId="4" applyFont="1" applyBorder="1" applyAlignment="1">
      <alignment horizontal="center" vertical="center"/>
    </xf>
    <xf numFmtId="0" fontId="3" fillId="0" borderId="0" xfId="4" applyFont="1" applyAlignment="1">
      <alignment horizontal="center" vertical="center"/>
    </xf>
    <xf numFmtId="0" fontId="3" fillId="0" borderId="2" xfId="4" applyFont="1" applyBorder="1" applyAlignment="1">
      <alignment horizontal="center" vertical="center" textRotation="255" shrinkToFit="1"/>
    </xf>
    <xf numFmtId="0" fontId="8" fillId="0" borderId="0" xfId="0" applyFont="1" applyAlignment="1">
      <alignment vertical="center"/>
    </xf>
    <xf numFmtId="0" fontId="8" fillId="0" borderId="0" xfId="0" applyFont="1" applyAlignment="1">
      <alignment vertical="center" wrapText="1"/>
    </xf>
    <xf numFmtId="0" fontId="8" fillId="0" borderId="0" xfId="0" applyFont="1" applyAlignment="1">
      <alignment horizontal="left" vertical="center"/>
    </xf>
    <xf numFmtId="49" fontId="8" fillId="0" borderId="0" xfId="0" applyNumberFormat="1" applyFont="1" applyAlignment="1">
      <alignment horizontal="right" vertical="center"/>
    </xf>
    <xf numFmtId="0" fontId="14" fillId="0" borderId="0" xfId="0" applyFont="1" applyAlignment="1">
      <alignment vertical="center"/>
    </xf>
    <xf numFmtId="0" fontId="3" fillId="0" borderId="0" xfId="4" applyFont="1" applyAlignment="1">
      <alignment horizontal="left" vertical="center" textRotation="255" shrinkToFit="1"/>
    </xf>
    <xf numFmtId="0" fontId="10" fillId="0" borderId="67" xfId="0" applyFont="1" applyBorder="1" applyAlignment="1">
      <alignment horizontal="center" vertical="center"/>
    </xf>
    <xf numFmtId="0" fontId="10" fillId="0" borderId="9" xfId="0" applyFont="1" applyBorder="1" applyAlignment="1">
      <alignment horizontal="center" vertical="center"/>
    </xf>
    <xf numFmtId="0" fontId="10" fillId="0" borderId="70" xfId="0" applyFont="1" applyBorder="1" applyAlignment="1">
      <alignment horizontal="center" vertical="center"/>
    </xf>
    <xf numFmtId="0" fontId="10" fillId="0" borderId="14" xfId="0" applyFont="1" applyBorder="1" applyAlignment="1">
      <alignment horizontal="center" vertical="center"/>
    </xf>
    <xf numFmtId="0" fontId="10" fillId="0" borderId="15" xfId="0" applyFont="1" applyBorder="1" applyAlignment="1">
      <alignment horizontal="center" vertical="center"/>
    </xf>
    <xf numFmtId="0" fontId="10" fillId="0" borderId="16" xfId="0" applyFont="1" applyBorder="1" applyAlignment="1">
      <alignment horizontal="center" vertical="center"/>
    </xf>
    <xf numFmtId="0" fontId="8" fillId="0" borderId="67" xfId="0" applyFont="1" applyBorder="1" applyAlignment="1">
      <alignment horizontal="center" vertical="center"/>
    </xf>
    <xf numFmtId="0" fontId="8" fillId="0" borderId="9" xfId="0" applyFont="1" applyBorder="1" applyAlignment="1">
      <alignment horizontal="center" vertical="center"/>
    </xf>
    <xf numFmtId="0" fontId="8" fillId="0" borderId="70" xfId="0" applyFont="1" applyBorder="1" applyAlignment="1">
      <alignment horizontal="center" vertical="center"/>
    </xf>
    <xf numFmtId="0" fontId="8" fillId="0" borderId="14" xfId="0" applyFont="1" applyBorder="1" applyAlignment="1">
      <alignment horizontal="center" vertical="center"/>
    </xf>
    <xf numFmtId="0" fontId="8" fillId="0" borderId="15" xfId="0" applyFont="1" applyBorder="1" applyAlignment="1">
      <alignment horizontal="center" vertical="center"/>
    </xf>
    <xf numFmtId="0" fontId="8" fillId="0" borderId="16" xfId="0" applyFont="1" applyBorder="1" applyAlignment="1">
      <alignment horizontal="center" vertical="center"/>
    </xf>
    <xf numFmtId="0" fontId="8" fillId="0" borderId="68" xfId="0" applyFont="1" applyBorder="1" applyAlignment="1">
      <alignment horizontal="center" vertical="center"/>
    </xf>
    <xf numFmtId="0" fontId="8" fillId="0" borderId="46" xfId="0" applyFont="1" applyBorder="1" applyAlignment="1">
      <alignment horizontal="center" vertical="center"/>
    </xf>
    <xf numFmtId="0" fontId="8" fillId="0" borderId="71" xfId="0" applyFont="1" applyBorder="1" applyAlignment="1">
      <alignment horizontal="center" vertical="center"/>
    </xf>
    <xf numFmtId="0" fontId="10" fillId="0" borderId="25" xfId="0" applyFont="1" applyBorder="1" applyAlignment="1">
      <alignment horizontal="center" vertical="center"/>
    </xf>
    <xf numFmtId="0" fontId="10" fillId="0" borderId="17" xfId="0" applyFont="1" applyBorder="1" applyAlignment="1">
      <alignment horizontal="center" vertical="center"/>
    </xf>
    <xf numFmtId="0" fontId="10" fillId="0" borderId="23" xfId="0" applyFont="1" applyBorder="1" applyAlignment="1">
      <alignment horizontal="center" vertical="center"/>
    </xf>
    <xf numFmtId="0" fontId="10" fillId="0" borderId="24" xfId="0" applyFont="1" applyBorder="1" applyAlignment="1">
      <alignment horizontal="center" vertical="center"/>
    </xf>
    <xf numFmtId="20" fontId="10" fillId="0" borderId="14" xfId="0" applyNumberFormat="1" applyFont="1" applyBorder="1" applyAlignment="1">
      <alignment horizontal="center" vertical="center"/>
    </xf>
    <xf numFmtId="20" fontId="10" fillId="0" borderId="15" xfId="0" applyNumberFormat="1" applyFont="1" applyBorder="1" applyAlignment="1">
      <alignment horizontal="center" vertical="center"/>
    </xf>
    <xf numFmtId="20" fontId="10" fillId="0" borderId="16" xfId="0" applyNumberFormat="1" applyFont="1" applyBorder="1" applyAlignment="1">
      <alignment horizontal="center" vertical="center"/>
    </xf>
    <xf numFmtId="0" fontId="8" fillId="0" borderId="2" xfId="0" applyFont="1" applyBorder="1" applyAlignment="1">
      <alignment horizontal="center" vertical="center"/>
    </xf>
    <xf numFmtId="0" fontId="8" fillId="0" borderId="4" xfId="0" applyFont="1" applyBorder="1" applyAlignment="1">
      <alignment horizontal="center" vertical="center"/>
    </xf>
    <xf numFmtId="0" fontId="8" fillId="0" borderId="3" xfId="0" applyFont="1" applyBorder="1" applyAlignment="1">
      <alignment horizontal="center" vertical="center"/>
    </xf>
    <xf numFmtId="0" fontId="8" fillId="0" borderId="6" xfId="0" applyFont="1" applyBorder="1" applyAlignment="1">
      <alignment horizontal="center" vertical="center" wrapText="1"/>
    </xf>
    <xf numFmtId="0" fontId="8" fillId="0" borderId="7" xfId="0" applyFont="1" applyBorder="1" applyAlignment="1">
      <alignment horizontal="center" vertical="center" wrapText="1"/>
    </xf>
    <xf numFmtId="0" fontId="8" fillId="0" borderId="32" xfId="0"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32"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24" xfId="0" applyFont="1" applyBorder="1" applyAlignment="1">
      <alignment horizontal="center" vertical="center" wrapText="1"/>
    </xf>
    <xf numFmtId="0" fontId="8" fillId="0" borderId="21" xfId="0" applyFont="1" applyBorder="1" applyAlignment="1">
      <alignment horizontal="center" vertical="center"/>
    </xf>
    <xf numFmtId="0" fontId="8" fillId="0" borderId="20" xfId="0" applyFont="1" applyBorder="1" applyAlignment="1">
      <alignment horizontal="center" vertical="center"/>
    </xf>
    <xf numFmtId="0" fontId="2" fillId="0" borderId="40" xfId="0" applyFont="1" applyBorder="1" applyAlignment="1">
      <alignment horizontal="center" vertical="center" wrapText="1"/>
    </xf>
    <xf numFmtId="0" fontId="2" fillId="0" borderId="29" xfId="0" applyFont="1" applyBorder="1" applyAlignment="1">
      <alignment horizontal="center" vertical="center" wrapText="1"/>
    </xf>
    <xf numFmtId="0" fontId="2" fillId="0" borderId="23" xfId="0" applyFont="1" applyBorder="1" applyAlignment="1">
      <alignment horizontal="center" vertical="center" wrapText="1"/>
    </xf>
    <xf numFmtId="0" fontId="2" fillId="0" borderId="61" xfId="0" applyFont="1" applyBorder="1" applyAlignment="1">
      <alignment horizontal="center" vertical="center" wrapText="1"/>
    </xf>
    <xf numFmtId="0" fontId="2" fillId="0" borderId="62" xfId="0" applyFont="1" applyBorder="1" applyAlignment="1">
      <alignment horizontal="center" vertical="center" wrapText="1"/>
    </xf>
    <xf numFmtId="0" fontId="2" fillId="0" borderId="63" xfId="0" applyFont="1" applyBorder="1" applyAlignment="1">
      <alignment horizontal="center" vertical="center" wrapText="1"/>
    </xf>
    <xf numFmtId="0" fontId="2" fillId="0" borderId="64" xfId="0" applyFont="1" applyBorder="1" applyAlignment="1">
      <alignment horizontal="center" vertical="center" wrapText="1"/>
    </xf>
    <xf numFmtId="0" fontId="2" fillId="0" borderId="65" xfId="0" applyFont="1" applyBorder="1" applyAlignment="1">
      <alignment horizontal="center" vertical="center" wrapText="1"/>
    </xf>
    <xf numFmtId="0" fontId="2" fillId="0" borderId="66" xfId="0" applyFont="1" applyBorder="1" applyAlignment="1">
      <alignment horizontal="center" vertical="center" wrapText="1"/>
    </xf>
    <xf numFmtId="0" fontId="10" fillId="0" borderId="56" xfId="0" applyFont="1" applyBorder="1" applyAlignment="1">
      <alignment horizontal="center" vertical="center"/>
    </xf>
    <xf numFmtId="0" fontId="10" fillId="0" borderId="54" xfId="0" applyFont="1" applyBorder="1" applyAlignment="1">
      <alignment horizontal="center" vertical="center"/>
    </xf>
    <xf numFmtId="0" fontId="8" fillId="0" borderId="2" xfId="0" applyFont="1" applyBorder="1" applyAlignment="1">
      <alignment horizontal="center" vertical="center" shrinkToFit="1"/>
    </xf>
    <xf numFmtId="0" fontId="8" fillId="0" borderId="4" xfId="0" applyFont="1" applyBorder="1" applyAlignment="1">
      <alignment horizontal="center" vertical="center" shrinkToFit="1"/>
    </xf>
    <xf numFmtId="0" fontId="8" fillId="0" borderId="3" xfId="0" applyFont="1" applyBorder="1" applyAlignment="1">
      <alignment horizontal="center" vertical="center" shrinkToFit="1"/>
    </xf>
    <xf numFmtId="0" fontId="8" fillId="2" borderId="2" xfId="0" applyFont="1" applyFill="1" applyBorder="1" applyAlignment="1" applyProtection="1">
      <alignment horizontal="center" vertical="center"/>
      <protection locked="0"/>
    </xf>
    <xf numFmtId="0" fontId="8" fillId="2" borderId="4" xfId="0" applyFont="1" applyFill="1" applyBorder="1" applyAlignment="1" applyProtection="1">
      <alignment horizontal="center" vertical="center"/>
      <protection locked="0"/>
    </xf>
    <xf numFmtId="0" fontId="8" fillId="2" borderId="3" xfId="0" applyFont="1" applyFill="1" applyBorder="1" applyAlignment="1" applyProtection="1">
      <alignment horizontal="center" vertical="center"/>
      <protection locked="0"/>
    </xf>
    <xf numFmtId="0" fontId="8" fillId="3" borderId="2" xfId="0" applyFont="1" applyFill="1" applyBorder="1" applyAlignment="1" applyProtection="1">
      <alignment horizontal="center" vertical="center" shrinkToFit="1"/>
      <protection locked="0"/>
    </xf>
    <xf numFmtId="0" fontId="8" fillId="3" borderId="4" xfId="0" applyFont="1" applyFill="1" applyBorder="1" applyAlignment="1" applyProtection="1">
      <alignment horizontal="center" vertical="center" shrinkToFit="1"/>
      <protection locked="0"/>
    </xf>
    <xf numFmtId="0" fontId="8" fillId="3" borderId="3" xfId="0" applyFont="1" applyFill="1" applyBorder="1" applyAlignment="1" applyProtection="1">
      <alignment horizontal="center" vertical="center" shrinkToFit="1"/>
      <protection locked="0"/>
    </xf>
    <xf numFmtId="0" fontId="8" fillId="0" borderId="10"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19" xfId="0" applyFont="1" applyBorder="1" applyAlignment="1">
      <alignment horizontal="center" vertical="center" wrapText="1"/>
    </xf>
    <xf numFmtId="0" fontId="8" fillId="0" borderId="13" xfId="0" applyFont="1" applyBorder="1" applyAlignment="1">
      <alignment horizontal="center" vertical="center" wrapText="1"/>
    </xf>
    <xf numFmtId="0" fontId="10" fillId="0" borderId="57" xfId="0" applyFont="1" applyBorder="1" applyAlignment="1">
      <alignment horizontal="center" vertical="center"/>
    </xf>
    <xf numFmtId="0" fontId="10" fillId="0" borderId="58" xfId="0" applyFont="1" applyBorder="1" applyAlignment="1">
      <alignment horizontal="center" vertical="center"/>
    </xf>
    <xf numFmtId="0" fontId="8" fillId="0" borderId="19" xfId="0" applyFont="1" applyBorder="1" applyAlignment="1">
      <alignment horizontal="center" vertical="center"/>
    </xf>
    <xf numFmtId="49" fontId="8" fillId="0" borderId="27" xfId="0" applyNumberFormat="1" applyFont="1" applyBorder="1" applyAlignment="1">
      <alignment horizontal="center" vertical="center"/>
    </xf>
    <xf numFmtId="49" fontId="8" fillId="0" borderId="28" xfId="0" applyNumberFormat="1" applyFont="1" applyBorder="1" applyAlignment="1">
      <alignment horizontal="center" vertical="center"/>
    </xf>
    <xf numFmtId="0" fontId="11" fillId="3" borderId="19" xfId="0" applyFont="1" applyFill="1" applyBorder="1" applyAlignment="1" applyProtection="1">
      <alignment horizontal="center" vertical="center"/>
      <protection locked="0"/>
    </xf>
    <xf numFmtId="0" fontId="8" fillId="2" borderId="19" xfId="0" applyFont="1" applyFill="1" applyBorder="1" applyAlignment="1" applyProtection="1">
      <alignment horizontal="center" vertical="center"/>
      <protection locked="0"/>
    </xf>
    <xf numFmtId="0" fontId="8" fillId="3" borderId="19" xfId="0" applyFont="1" applyFill="1" applyBorder="1" applyAlignment="1" applyProtection="1">
      <alignment horizontal="center" vertical="center"/>
      <protection locked="0"/>
    </xf>
    <xf numFmtId="0" fontId="9" fillId="0" borderId="14" xfId="0" applyFont="1" applyBorder="1" applyAlignment="1">
      <alignment horizontal="left" vertical="center" wrapText="1"/>
    </xf>
    <xf numFmtId="0" fontId="9" fillId="0" borderId="15" xfId="0" applyFont="1" applyBorder="1" applyAlignment="1">
      <alignment horizontal="left" vertical="center" wrapText="1"/>
    </xf>
    <xf numFmtId="0" fontId="9" fillId="0" borderId="16" xfId="0" applyFont="1" applyBorder="1" applyAlignment="1">
      <alignment horizontal="left" vertical="center" wrapText="1"/>
    </xf>
    <xf numFmtId="0" fontId="8" fillId="0" borderId="11" xfId="0" applyFont="1" applyBorder="1" applyAlignment="1">
      <alignment horizontal="center" vertical="center"/>
    </xf>
    <xf numFmtId="0" fontId="8" fillId="0" borderId="39" xfId="0" applyFont="1" applyBorder="1" applyAlignment="1">
      <alignment horizontal="center" vertical="center"/>
    </xf>
    <xf numFmtId="0" fontId="8" fillId="0" borderId="69" xfId="0" applyFont="1" applyBorder="1" applyAlignment="1">
      <alignment horizontal="center" vertical="center"/>
    </xf>
    <xf numFmtId="0" fontId="8" fillId="0" borderId="73" xfId="0" applyFont="1" applyBorder="1" applyAlignment="1">
      <alignment horizontal="center" vertical="center"/>
    </xf>
    <xf numFmtId="0" fontId="8" fillId="0" borderId="74" xfId="0" applyFont="1" applyBorder="1" applyAlignment="1">
      <alignment horizontal="center" vertical="center"/>
    </xf>
    <xf numFmtId="0" fontId="8" fillId="0" borderId="14" xfId="0" applyFont="1" applyBorder="1" applyAlignment="1">
      <alignment horizontal="center" vertical="center" shrinkToFit="1"/>
    </xf>
    <xf numFmtId="0" fontId="8" fillId="0" borderId="15" xfId="0" applyFont="1" applyBorder="1" applyAlignment="1">
      <alignment horizontal="center" vertical="center" shrinkToFit="1"/>
    </xf>
    <xf numFmtId="0" fontId="8" fillId="0" borderId="16" xfId="0" applyFont="1" applyBorder="1" applyAlignment="1">
      <alignment horizontal="center" vertical="center" shrinkToFit="1"/>
    </xf>
    <xf numFmtId="0" fontId="8" fillId="0" borderId="40" xfId="0" applyFont="1" applyBorder="1" applyAlignment="1">
      <alignment horizontal="center" vertical="center" shrinkToFit="1"/>
    </xf>
    <xf numFmtId="0" fontId="8" fillId="0" borderId="29" xfId="0" applyFont="1" applyBorder="1" applyAlignment="1">
      <alignment horizontal="center" vertical="center" shrinkToFit="1"/>
    </xf>
    <xf numFmtId="0" fontId="8" fillId="0" borderId="23" xfId="0" applyFont="1" applyBorder="1" applyAlignment="1">
      <alignment horizontal="center" vertical="center" shrinkToFi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32" xfId="0" applyFont="1" applyBorder="1" applyAlignment="1">
      <alignment horizontal="center" vertical="center"/>
    </xf>
    <xf numFmtId="0" fontId="8" fillId="4" borderId="50" xfId="0" applyFont="1" applyFill="1" applyBorder="1" applyAlignment="1">
      <alignment horizontal="center" vertical="center" wrapText="1"/>
    </xf>
    <xf numFmtId="0" fontId="8" fillId="4" borderId="51" xfId="0" applyFont="1" applyFill="1" applyBorder="1" applyAlignment="1">
      <alignment horizontal="center" vertical="center" wrapText="1"/>
    </xf>
    <xf numFmtId="0" fontId="8" fillId="4" borderId="49" xfId="0" applyFont="1" applyFill="1" applyBorder="1" applyAlignment="1">
      <alignment horizontal="center" vertical="center" wrapText="1"/>
    </xf>
    <xf numFmtId="0" fontId="8" fillId="4" borderId="59" xfId="0" applyFont="1" applyFill="1" applyBorder="1" applyAlignment="1">
      <alignment horizontal="center" vertical="center" wrapText="1"/>
    </xf>
    <xf numFmtId="0" fontId="8" fillId="4" borderId="55" xfId="0" applyFont="1" applyFill="1" applyBorder="1" applyAlignment="1">
      <alignment horizontal="center" vertical="center" wrapText="1"/>
    </xf>
    <xf numFmtId="0" fontId="8" fillId="4" borderId="26" xfId="0" applyFont="1" applyFill="1" applyBorder="1" applyAlignment="1">
      <alignment horizontal="center" vertical="center" wrapText="1"/>
    </xf>
    <xf numFmtId="0" fontId="8" fillId="4" borderId="27" xfId="0" applyFont="1" applyFill="1" applyBorder="1" applyAlignment="1">
      <alignment horizontal="center" vertical="center" wrapText="1"/>
    </xf>
    <xf numFmtId="0" fontId="8" fillId="4" borderId="28" xfId="0" applyFont="1" applyFill="1" applyBorder="1" applyAlignment="1">
      <alignment horizontal="center" vertical="center" wrapText="1"/>
    </xf>
    <xf numFmtId="0" fontId="8" fillId="4" borderId="10" xfId="0" applyFont="1" applyFill="1" applyBorder="1" applyAlignment="1">
      <alignment horizontal="center" vertical="center" wrapText="1"/>
    </xf>
    <xf numFmtId="0" fontId="8" fillId="4" borderId="12"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8" fillId="4" borderId="3" xfId="0" applyFont="1" applyFill="1" applyBorder="1" applyAlignment="1">
      <alignment horizontal="center" vertical="center" wrapText="1"/>
    </xf>
  </cellXfs>
  <cellStyles count="5">
    <cellStyle name="桁区切り" xfId="2" builtinId="6"/>
    <cellStyle name="桁区切り 2" xfId="1" xr:uid="{E626B8FE-2BB6-4C41-BC49-9374E95FE30F}"/>
    <cellStyle name="標準" xfId="0" builtinId="0"/>
    <cellStyle name="標準 4" xfId="3" xr:uid="{256BBEF6-3328-487E-9A80-89B683C8E276}"/>
    <cellStyle name="標準_③-２加算様式（就労）" xfId="4" xr:uid="{13409093-AE33-44AC-BEA3-5424D6C89961}"/>
  </cellStyles>
  <dxfs count="9">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0000"/>
        </patternFill>
      </fill>
    </dxf>
    <dxf>
      <border>
        <left/>
        <right/>
        <bottom/>
        <vertical/>
        <horizontal/>
      </border>
    </dxf>
    <dxf>
      <border>
        <bottom style="thin">
          <color auto="1"/>
        </bottom>
        <vertical/>
        <horizontal/>
      </border>
    </dxf>
    <dxf>
      <fill>
        <patternFill patternType="gray0625">
          <fgColor theme="2" tint="-9.9948118533890809E-2"/>
          <bgColor theme="4" tint="0.79985961485641044"/>
        </patternFill>
      </fill>
    </dxf>
  </dxfs>
  <tableStyles count="0" defaultTableStyle="TableStyleMedium2" defaultPivotStyle="PivotStyleLight16"/>
  <colors>
    <mruColors>
      <color rgb="FFCCFFFF"/>
      <color rgb="FFFFFFC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78</xdr:col>
      <xdr:colOff>145677</xdr:colOff>
      <xdr:row>0</xdr:row>
      <xdr:rowOff>231211</xdr:rowOff>
    </xdr:from>
    <xdr:to>
      <xdr:col>109</xdr:col>
      <xdr:colOff>57150</xdr:colOff>
      <xdr:row>9</xdr:row>
      <xdr:rowOff>104775</xdr:rowOff>
    </xdr:to>
    <xdr:sp macro="" textlink="">
      <xdr:nvSpPr>
        <xdr:cNvPr id="2" name="角丸四角形 2">
          <a:extLst>
            <a:ext uri="{FF2B5EF4-FFF2-40B4-BE49-F238E27FC236}">
              <a16:creationId xmlns:a16="http://schemas.microsoft.com/office/drawing/2014/main" id="{9525797F-2E46-4121-9EAA-070C3062061F}"/>
            </a:ext>
          </a:extLst>
        </xdr:cNvPr>
        <xdr:cNvSpPr/>
      </xdr:nvSpPr>
      <xdr:spPr>
        <a:xfrm>
          <a:off x="19814802" y="231211"/>
          <a:ext cx="5816973" cy="244531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ja-JP" altLang="en-US" sz="1400" b="1" i="0" u="none" strike="noStrike">
              <a:solidFill>
                <a:schemeClr val="lt1"/>
              </a:solidFill>
              <a:effectLst/>
              <a:latin typeface="+mn-lt"/>
              <a:ea typeface="+mn-ea"/>
              <a:cs typeface="+mn-cs"/>
            </a:rPr>
            <a:t>・作成に当たっては、</a:t>
          </a:r>
          <a:endParaRPr lang="en-US" altLang="ja-JP" sz="1400" b="1" i="0" u="none" strike="noStrike">
            <a:solidFill>
              <a:schemeClr val="lt1"/>
            </a:solidFill>
            <a:effectLst/>
            <a:latin typeface="+mn-lt"/>
            <a:ea typeface="+mn-ea"/>
            <a:cs typeface="+mn-cs"/>
          </a:endParaRPr>
        </a:p>
        <a:p>
          <a:pPr algn="l"/>
          <a:r>
            <a:rPr lang="ja-JP" altLang="en-US" sz="1400" b="1" i="0" u="none" strike="noStrike">
              <a:solidFill>
                <a:schemeClr val="lt1"/>
              </a:solidFill>
              <a:effectLst/>
              <a:latin typeface="+mn-lt"/>
              <a:ea typeface="+mn-ea"/>
              <a:cs typeface="+mn-cs"/>
            </a:rPr>
            <a:t>　　別添①　勤務時間</a:t>
          </a:r>
          <a:endParaRPr lang="en-US" altLang="ja-JP" sz="1400" b="1" i="0" u="none" strike="noStrike">
            <a:solidFill>
              <a:schemeClr val="lt1"/>
            </a:solidFill>
            <a:effectLst/>
            <a:latin typeface="+mn-lt"/>
            <a:ea typeface="+mn-ea"/>
            <a:cs typeface="+mn-cs"/>
          </a:endParaRPr>
        </a:p>
        <a:p>
          <a:pPr algn="l"/>
          <a:r>
            <a:rPr lang="ja-JP" altLang="en-US" sz="1400" b="1" i="0" u="none" strike="noStrike">
              <a:solidFill>
                <a:schemeClr val="lt1"/>
              </a:solidFill>
              <a:effectLst/>
              <a:latin typeface="+mn-lt"/>
              <a:ea typeface="+mn-ea"/>
              <a:cs typeface="+mn-cs"/>
            </a:rPr>
            <a:t>　　別添②　営業時間・サービス提供時間　</a:t>
          </a:r>
          <a:endParaRPr lang="en-US" altLang="ja-JP" sz="1400" b="1" i="0" u="none" strike="noStrike">
            <a:solidFill>
              <a:schemeClr val="lt1"/>
            </a:solidFill>
            <a:effectLst/>
            <a:latin typeface="+mn-lt"/>
            <a:ea typeface="+mn-ea"/>
            <a:cs typeface="+mn-cs"/>
          </a:endParaRPr>
        </a:p>
        <a:p>
          <a:pPr algn="l"/>
          <a:r>
            <a:rPr lang="ja-JP" altLang="en-US" sz="1400" b="1" i="0" u="none" strike="noStrike">
              <a:solidFill>
                <a:schemeClr val="lt1"/>
              </a:solidFill>
              <a:effectLst/>
              <a:latin typeface="+mn-lt"/>
              <a:ea typeface="+mn-ea"/>
              <a:cs typeface="+mn-cs"/>
            </a:rPr>
            <a:t>　の各シートを先に入力し、最後にこのシートを入力してください。</a:t>
          </a:r>
          <a:endParaRPr lang="en-US" altLang="ja-JP" sz="1400" b="1" i="0" u="none" strike="noStrike">
            <a:solidFill>
              <a:schemeClr val="lt1"/>
            </a:solidFill>
            <a:effectLst/>
            <a:latin typeface="+mn-lt"/>
            <a:ea typeface="+mn-ea"/>
            <a:cs typeface="+mn-cs"/>
          </a:endParaRPr>
        </a:p>
        <a:p>
          <a:pPr algn="l"/>
          <a:r>
            <a:rPr lang="ja-JP" altLang="en-US" sz="1400" b="1" i="0" u="none" strike="noStrike">
              <a:solidFill>
                <a:schemeClr val="lt1"/>
              </a:solidFill>
              <a:effectLst/>
              <a:latin typeface="+mn-lt"/>
              <a:ea typeface="+mn-ea"/>
              <a:cs typeface="+mn-cs"/>
            </a:rPr>
            <a:t>・オレンジ色に着色されているセルは入力してください。</a:t>
          </a:r>
        </a:p>
        <a:p>
          <a:pPr algn="l"/>
          <a:r>
            <a:rPr lang="ja-JP" altLang="en-US" sz="1400" b="1" i="0" u="none" strike="noStrike">
              <a:solidFill>
                <a:schemeClr val="lt1"/>
              </a:solidFill>
              <a:effectLst/>
              <a:latin typeface="+mn-lt"/>
              <a:ea typeface="+mn-ea"/>
              <a:cs typeface="+mn-cs"/>
            </a:rPr>
            <a:t>・黄色に着色されているセルはリストから選択してください。</a:t>
          </a:r>
          <a:endParaRPr lang="en-US" altLang="ja-JP" sz="1400" b="1" i="0" u="none" strike="noStrike">
            <a:solidFill>
              <a:schemeClr val="lt1"/>
            </a:solidFill>
            <a:effectLst/>
            <a:latin typeface="+mn-lt"/>
            <a:ea typeface="+mn-ea"/>
            <a:cs typeface="+mn-cs"/>
          </a:endParaRPr>
        </a:p>
        <a:p>
          <a:pPr algn="l"/>
          <a:r>
            <a:rPr lang="ja-JP" altLang="en-US" sz="1400" b="1" i="0" u="none" strike="noStrike">
              <a:solidFill>
                <a:schemeClr val="lt1"/>
              </a:solidFill>
              <a:effectLst/>
              <a:latin typeface="+mn-lt"/>
              <a:ea typeface="+mn-ea"/>
              <a:cs typeface="+mn-cs"/>
            </a:rPr>
            <a:t>・各シートの下部にある</a:t>
          </a:r>
          <a:r>
            <a:rPr lang="en-US" altLang="ja-JP" sz="1400" b="1" i="0" u="none" strike="noStrike">
              <a:solidFill>
                <a:schemeClr val="lt1"/>
              </a:solidFill>
              <a:effectLst/>
              <a:latin typeface="+mn-lt"/>
              <a:ea typeface="+mn-ea"/>
              <a:cs typeface="+mn-cs"/>
            </a:rPr>
            <a:t>【</a:t>
          </a:r>
          <a:r>
            <a:rPr lang="ja-JP" altLang="en-US" sz="1400" b="1" i="0" u="none" strike="noStrike">
              <a:solidFill>
                <a:schemeClr val="lt1"/>
              </a:solidFill>
              <a:effectLst/>
              <a:latin typeface="+mn-lt"/>
              <a:ea typeface="+mn-ea"/>
              <a:cs typeface="+mn-cs"/>
            </a:rPr>
            <a:t>入力上の注意点</a:t>
          </a:r>
          <a:r>
            <a:rPr lang="en-US" altLang="ja-JP" sz="1400" b="1" i="0" u="none" strike="noStrike">
              <a:solidFill>
                <a:schemeClr val="lt1"/>
              </a:solidFill>
              <a:effectLst/>
              <a:latin typeface="+mn-lt"/>
              <a:ea typeface="+mn-ea"/>
              <a:cs typeface="+mn-cs"/>
            </a:rPr>
            <a:t>】</a:t>
          </a:r>
          <a:r>
            <a:rPr lang="ja-JP" altLang="en-US" sz="1400" b="1" i="0" u="none" strike="noStrike">
              <a:solidFill>
                <a:schemeClr val="lt1"/>
              </a:solidFill>
              <a:effectLst/>
              <a:latin typeface="+mn-lt"/>
              <a:ea typeface="+mn-ea"/>
              <a:cs typeface="+mn-cs"/>
            </a:rPr>
            <a:t>を必ずご確認ください。</a:t>
          </a:r>
          <a:endParaRPr lang="en-US" altLang="ja-JP" sz="14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215D5C-821F-4997-ADDC-853D49923C9E}">
  <dimension ref="A1:P36"/>
  <sheetViews>
    <sheetView workbookViewId="0">
      <pane ySplit="1" topLeftCell="A2" activePane="bottomLeft" state="frozen"/>
      <selection pane="bottomLeft" activeCell="G4" sqref="G4"/>
    </sheetView>
  </sheetViews>
  <sheetFormatPr defaultColWidth="8.69921875" defaultRowHeight="13.2"/>
  <cols>
    <col min="1" max="1" width="5.19921875" style="27" bestFit="1" customWidth="1"/>
    <col min="2" max="2" width="7.09765625" style="27" bestFit="1" customWidth="1"/>
    <col min="3" max="3" width="27.69921875" style="27" customWidth="1"/>
    <col min="4" max="4" width="20.5" style="27" customWidth="1"/>
    <col min="5" max="5" width="9.5" style="27" bestFit="1" customWidth="1"/>
    <col min="6" max="10" width="9.5" style="27" customWidth="1"/>
    <col min="11" max="13" width="8.69921875" style="27"/>
    <col min="14" max="15" width="8.69921875" style="27" customWidth="1"/>
    <col min="16" max="16384" width="8.69921875" style="27"/>
  </cols>
  <sheetData>
    <row r="1" spans="1:16" s="33" customFormat="1" ht="42.6" customHeight="1">
      <c r="A1" s="32" t="s">
        <v>46</v>
      </c>
      <c r="B1" s="32" t="s">
        <v>47</v>
      </c>
      <c r="C1" s="28" t="s">
        <v>191</v>
      </c>
      <c r="D1" s="28" t="s">
        <v>6</v>
      </c>
      <c r="E1" s="28" t="s">
        <v>7</v>
      </c>
      <c r="F1" s="28" t="s">
        <v>162</v>
      </c>
      <c r="G1" s="28" t="s">
        <v>161</v>
      </c>
      <c r="H1" s="28" t="s">
        <v>159</v>
      </c>
      <c r="I1" s="28" t="s">
        <v>148</v>
      </c>
      <c r="J1" s="28" t="s">
        <v>149</v>
      </c>
      <c r="K1" s="32" t="s">
        <v>58</v>
      </c>
      <c r="L1" s="32" t="s">
        <v>57</v>
      </c>
      <c r="M1" s="32" t="s">
        <v>50</v>
      </c>
      <c r="N1" s="32" t="s">
        <v>130</v>
      </c>
      <c r="O1" s="32" t="s">
        <v>133</v>
      </c>
      <c r="P1" s="28" t="s">
        <v>170</v>
      </c>
    </row>
    <row r="2" spans="1:16">
      <c r="A2" s="34"/>
      <c r="B2" s="34"/>
      <c r="C2" s="29"/>
      <c r="D2" s="29"/>
      <c r="E2" s="29"/>
      <c r="F2" s="29"/>
      <c r="G2" s="29"/>
      <c r="H2" s="29"/>
      <c r="I2" s="29"/>
      <c r="J2" s="29"/>
      <c r="K2" s="34"/>
      <c r="L2" s="34"/>
      <c r="M2" s="34"/>
      <c r="N2" s="34"/>
      <c r="O2" s="34"/>
      <c r="P2" s="34"/>
    </row>
    <row r="3" spans="1:16">
      <c r="A3" s="35" t="s">
        <v>44</v>
      </c>
      <c r="B3" s="35">
        <v>1989</v>
      </c>
      <c r="C3" s="30" t="s">
        <v>103</v>
      </c>
      <c r="D3" s="30" t="s">
        <v>3</v>
      </c>
      <c r="E3" s="30" t="s">
        <v>51</v>
      </c>
      <c r="F3" s="30" t="s">
        <v>145</v>
      </c>
      <c r="G3" s="30" t="s">
        <v>159</v>
      </c>
      <c r="H3" s="30" t="s">
        <v>154</v>
      </c>
      <c r="I3" s="30" t="s">
        <v>151</v>
      </c>
      <c r="J3" s="30" t="s">
        <v>151</v>
      </c>
      <c r="K3" s="35" t="s">
        <v>60</v>
      </c>
      <c r="L3" s="35" t="s">
        <v>61</v>
      </c>
      <c r="M3" s="35" t="s">
        <v>0</v>
      </c>
      <c r="N3" s="35" t="s">
        <v>131</v>
      </c>
      <c r="O3" s="35" t="s">
        <v>134</v>
      </c>
      <c r="P3" s="36" t="s">
        <v>70</v>
      </c>
    </row>
    <row r="4" spans="1:16">
      <c r="A4" s="35" t="s">
        <v>45</v>
      </c>
      <c r="B4" s="35">
        <v>2019</v>
      </c>
      <c r="C4" s="30" t="s">
        <v>104</v>
      </c>
      <c r="D4" s="30" t="s">
        <v>135</v>
      </c>
      <c r="E4" s="30" t="s">
        <v>52</v>
      </c>
      <c r="F4" s="30" t="s">
        <v>161</v>
      </c>
      <c r="G4" s="30" t="s">
        <v>147</v>
      </c>
      <c r="H4" s="30" t="s">
        <v>155</v>
      </c>
      <c r="I4" s="30" t="s">
        <v>152</v>
      </c>
      <c r="J4" s="30" t="s">
        <v>152</v>
      </c>
      <c r="K4" s="35" t="s">
        <v>59</v>
      </c>
      <c r="L4" s="35" t="s">
        <v>62</v>
      </c>
      <c r="M4" s="34"/>
      <c r="N4" s="35" t="s">
        <v>132</v>
      </c>
      <c r="O4" s="34"/>
      <c r="P4" s="36" t="s">
        <v>71</v>
      </c>
    </row>
    <row r="5" spans="1:16">
      <c r="A5" s="34"/>
      <c r="B5" s="34"/>
      <c r="C5" s="30" t="s">
        <v>105</v>
      </c>
      <c r="D5" s="30" t="s">
        <v>136</v>
      </c>
      <c r="E5" s="30" t="s">
        <v>53</v>
      </c>
      <c r="F5" s="29"/>
      <c r="G5" s="30" t="s">
        <v>148</v>
      </c>
      <c r="H5" s="30" t="s">
        <v>156</v>
      </c>
      <c r="I5" s="29"/>
      <c r="J5" s="30" t="s">
        <v>153</v>
      </c>
      <c r="K5" s="34"/>
      <c r="L5" s="34"/>
      <c r="N5" s="34"/>
      <c r="P5" s="34"/>
    </row>
    <row r="6" spans="1:16">
      <c r="C6" s="30" t="s">
        <v>174</v>
      </c>
      <c r="D6" s="30" t="s">
        <v>137</v>
      </c>
      <c r="E6" s="30" t="s">
        <v>54</v>
      </c>
      <c r="G6" s="30" t="s">
        <v>149</v>
      </c>
      <c r="H6" s="30" t="s">
        <v>157</v>
      </c>
      <c r="J6" s="29"/>
    </row>
    <row r="7" spans="1:16">
      <c r="C7" s="30" t="s">
        <v>189</v>
      </c>
      <c r="D7" s="30" t="s">
        <v>21</v>
      </c>
      <c r="E7" s="29"/>
      <c r="G7" s="30" t="s">
        <v>150</v>
      </c>
      <c r="H7" s="30" t="s">
        <v>158</v>
      </c>
    </row>
    <row r="8" spans="1:16">
      <c r="C8" s="39"/>
      <c r="D8" s="30" t="s">
        <v>22</v>
      </c>
      <c r="G8" s="29"/>
      <c r="H8" s="29"/>
    </row>
    <row r="9" spans="1:16">
      <c r="C9" s="31"/>
      <c r="D9" s="30" t="s">
        <v>23</v>
      </c>
    </row>
    <row r="10" spans="1:16">
      <c r="D10" s="30" t="s">
        <v>34</v>
      </c>
    </row>
    <row r="11" spans="1:16">
      <c r="D11" s="30" t="s">
        <v>204</v>
      </c>
    </row>
    <row r="12" spans="1:16">
      <c r="D12" s="30" t="s">
        <v>138</v>
      </c>
    </row>
    <row r="13" spans="1:16">
      <c r="D13" s="30" t="s">
        <v>139</v>
      </c>
    </row>
    <row r="14" spans="1:16">
      <c r="D14" s="30" t="s">
        <v>33</v>
      </c>
    </row>
    <row r="15" spans="1:16">
      <c r="D15" s="35" t="s">
        <v>20</v>
      </c>
    </row>
    <row r="16" spans="1:16">
      <c r="D16" s="35" t="s">
        <v>55</v>
      </c>
    </row>
    <row r="17" spans="4:4">
      <c r="D17" s="30" t="s">
        <v>141</v>
      </c>
    </row>
    <row r="18" spans="4:4">
      <c r="D18" s="30" t="s">
        <v>140</v>
      </c>
    </row>
    <row r="19" spans="4:4">
      <c r="D19" s="30" t="s">
        <v>142</v>
      </c>
    </row>
    <row r="20" spans="4:4">
      <c r="D20" s="30" t="s">
        <v>143</v>
      </c>
    </row>
    <row r="21" spans="4:4">
      <c r="D21" s="30" t="s">
        <v>192</v>
      </c>
    </row>
    <row r="22" spans="4:4">
      <c r="D22" s="30" t="s">
        <v>36</v>
      </c>
    </row>
    <row r="23" spans="4:4">
      <c r="D23" s="30" t="s">
        <v>19</v>
      </c>
    </row>
    <row r="24" spans="4:4">
      <c r="D24" s="30" t="s">
        <v>35</v>
      </c>
    </row>
    <row r="25" spans="4:4">
      <c r="D25" s="30" t="s">
        <v>25</v>
      </c>
    </row>
    <row r="26" spans="4:4">
      <c r="D26" s="30" t="s">
        <v>24</v>
      </c>
    </row>
    <row r="27" spans="4:4">
      <c r="D27" s="30" t="s">
        <v>26</v>
      </c>
    </row>
    <row r="28" spans="4:4">
      <c r="D28" s="30" t="s">
        <v>27</v>
      </c>
    </row>
    <row r="29" spans="4:4">
      <c r="D29" s="30" t="s">
        <v>28</v>
      </c>
    </row>
    <row r="30" spans="4:4">
      <c r="D30" s="30" t="s">
        <v>49</v>
      </c>
    </row>
    <row r="31" spans="4:4">
      <c r="D31" s="35" t="s">
        <v>29</v>
      </c>
    </row>
    <row r="32" spans="4:4">
      <c r="D32" s="35" t="s">
        <v>32</v>
      </c>
    </row>
    <row r="33" spans="4:4">
      <c r="D33" s="35" t="s">
        <v>30</v>
      </c>
    </row>
    <row r="34" spans="4:4">
      <c r="D34" s="35" t="s">
        <v>31</v>
      </c>
    </row>
    <row r="35" spans="4:4">
      <c r="D35" s="29"/>
    </row>
    <row r="36" spans="4:4">
      <c r="D36" s="31"/>
    </row>
  </sheetData>
  <autoFilter ref="A1:P1" xr:uid="{4A215D5C-821F-4997-ADDC-853D49923C9E}"/>
  <phoneticPr fontId="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CD5442-918E-4FFF-B80C-F9CABB0A6175}">
  <sheetPr>
    <tabColor rgb="FFFFFF00"/>
    <pageSetUpPr fitToPage="1"/>
  </sheetPr>
  <dimension ref="A1:BX110"/>
  <sheetViews>
    <sheetView tabSelected="1" view="pageBreakPreview" zoomScale="85" zoomScaleNormal="100" zoomScaleSheetLayoutView="85" workbookViewId="0">
      <selection activeCell="K4" sqref="K4:L4"/>
    </sheetView>
  </sheetViews>
  <sheetFormatPr defaultColWidth="2.5" defaultRowHeight="22.95" customHeight="1"/>
  <cols>
    <col min="1" max="1" width="4.5" style="1" customWidth="1"/>
    <col min="2" max="2" width="14.5" style="1" customWidth="1"/>
    <col min="3" max="3" width="5.5" style="1" customWidth="1"/>
    <col min="4" max="4" width="14.8984375" style="1" customWidth="1"/>
    <col min="5" max="5" width="11" style="1" customWidth="1"/>
    <col min="6" max="8" width="13.59765625" style="1" customWidth="1"/>
    <col min="9" max="39" width="3.59765625" style="1" customWidth="1"/>
    <col min="40" max="42" width="9.5" style="1" customWidth="1"/>
    <col min="43" max="43" width="4.69921875" style="1" customWidth="1"/>
    <col min="44" max="44" width="10.19921875" style="1" customWidth="1"/>
    <col min="45" max="45" width="9.59765625" style="1" customWidth="1"/>
    <col min="46" max="76" width="3.8984375" style="1" hidden="1" customWidth="1"/>
    <col min="77" max="16384" width="2.5" style="1"/>
  </cols>
  <sheetData>
    <row r="1" spans="1:76" ht="22.5" customHeight="1">
      <c r="B1" s="128" t="s">
        <v>193</v>
      </c>
      <c r="AF1" s="231" t="s">
        <v>177</v>
      </c>
      <c r="AG1" s="232"/>
      <c r="AH1" s="232"/>
      <c r="AI1" s="232"/>
      <c r="AJ1" s="232"/>
      <c r="AK1" s="232"/>
      <c r="AL1" s="232"/>
      <c r="AM1" s="233"/>
      <c r="AN1" s="231" t="str">
        <f ca="1">IF(IFERROR(VALUE('別添②　営業時間・サービス提供時間'!$AJ$17),1)=0,"別添①・別添②シートを入力してください。",'別添②　営業時間・サービス提供時間'!$AJ$17)</f>
        <v>別添①・別添②シートを入力してください。</v>
      </c>
      <c r="AO1" s="232"/>
      <c r="AP1" s="232"/>
      <c r="AQ1" s="232"/>
      <c r="AR1" s="232"/>
      <c r="AS1" s="233"/>
    </row>
    <row r="2" spans="1:76" ht="22.5" customHeight="1">
      <c r="B2" s="128"/>
      <c r="AF2" s="231" t="s">
        <v>190</v>
      </c>
      <c r="AG2" s="232"/>
      <c r="AH2" s="232"/>
      <c r="AI2" s="232"/>
      <c r="AJ2" s="232"/>
      <c r="AK2" s="232"/>
      <c r="AL2" s="232"/>
      <c r="AM2" s="233"/>
      <c r="AN2" s="19"/>
      <c r="AO2" s="231" t="s">
        <v>178</v>
      </c>
      <c r="AP2" s="232"/>
      <c r="AQ2" s="232"/>
      <c r="AR2" s="233"/>
      <c r="AS2" s="20"/>
    </row>
    <row r="3" spans="1:76" ht="22.95" customHeight="1">
      <c r="AF3" s="231" t="s">
        <v>56</v>
      </c>
      <c r="AG3" s="232"/>
      <c r="AH3" s="232"/>
      <c r="AI3" s="232"/>
      <c r="AJ3" s="232"/>
      <c r="AK3" s="232"/>
      <c r="AL3" s="232"/>
      <c r="AM3" s="233"/>
      <c r="AN3" s="234"/>
      <c r="AO3" s="235"/>
      <c r="AP3" s="235"/>
      <c r="AQ3" s="235"/>
      <c r="AR3" s="235"/>
      <c r="AS3" s="236"/>
    </row>
    <row r="4" spans="1:76" ht="22.95" customHeight="1">
      <c r="C4" s="130"/>
      <c r="D4" s="130"/>
      <c r="I4" s="251" t="s">
        <v>39</v>
      </c>
      <c r="J4" s="251"/>
      <c r="K4" s="252"/>
      <c r="L4" s="252"/>
      <c r="M4" s="248" t="s">
        <v>38</v>
      </c>
      <c r="N4" s="248"/>
      <c r="O4" s="253"/>
      <c r="P4" s="253"/>
      <c r="Q4" s="248" t="s">
        <v>37</v>
      </c>
      <c r="R4" s="248"/>
      <c r="AF4" s="231" t="s">
        <v>179</v>
      </c>
      <c r="AG4" s="232"/>
      <c r="AH4" s="232"/>
      <c r="AI4" s="232"/>
      <c r="AJ4" s="232"/>
      <c r="AK4" s="232"/>
      <c r="AL4" s="232"/>
      <c r="AM4" s="233"/>
      <c r="AN4" s="237" t="s">
        <v>60</v>
      </c>
      <c r="AO4" s="238"/>
      <c r="AP4" s="238"/>
      <c r="AQ4" s="238"/>
      <c r="AR4" s="238"/>
      <c r="AS4" s="239"/>
    </row>
    <row r="5" spans="1:76" ht="22.95" customHeight="1">
      <c r="AF5" s="231" t="s">
        <v>180</v>
      </c>
      <c r="AG5" s="232"/>
      <c r="AH5" s="232"/>
      <c r="AI5" s="232"/>
      <c r="AJ5" s="232"/>
      <c r="AK5" s="232"/>
      <c r="AL5" s="232"/>
      <c r="AM5" s="233"/>
      <c r="AN5" s="237" t="s">
        <v>61</v>
      </c>
      <c r="AO5" s="238"/>
      <c r="AP5" s="238"/>
      <c r="AQ5" s="238"/>
      <c r="AR5" s="238"/>
      <c r="AS5" s="239"/>
    </row>
    <row r="6" spans="1:76" ht="22.95" customHeight="1">
      <c r="AF6" s="206" t="s">
        <v>181</v>
      </c>
      <c r="AG6" s="207"/>
      <c r="AH6" s="207"/>
      <c r="AI6" s="207"/>
      <c r="AJ6" s="207"/>
      <c r="AK6" s="207"/>
      <c r="AL6" s="207"/>
      <c r="AM6" s="208"/>
      <c r="AN6" s="237" t="s">
        <v>171</v>
      </c>
      <c r="AO6" s="238"/>
      <c r="AP6" s="238"/>
      <c r="AQ6" s="238"/>
      <c r="AR6" s="238"/>
      <c r="AS6" s="239"/>
    </row>
    <row r="7" spans="1:76" ht="22.95" customHeight="1">
      <c r="AF7" s="240" t="s">
        <v>182</v>
      </c>
      <c r="AG7" s="241"/>
      <c r="AH7" s="241"/>
      <c r="AI7" s="241"/>
      <c r="AJ7" s="241"/>
      <c r="AK7" s="241"/>
      <c r="AL7" s="241"/>
      <c r="AM7" s="242"/>
      <c r="AN7" s="49"/>
      <c r="AO7" s="131" t="s">
        <v>63</v>
      </c>
      <c r="AP7" s="232" t="s">
        <v>176</v>
      </c>
      <c r="AQ7" s="232"/>
      <c r="AR7" s="76"/>
      <c r="AS7" s="132" t="s">
        <v>63</v>
      </c>
    </row>
    <row r="8" spans="1:76" ht="22.95" customHeight="1">
      <c r="AF8" s="243"/>
      <c r="AG8" s="244"/>
      <c r="AH8" s="244"/>
      <c r="AI8" s="244"/>
      <c r="AJ8" s="244"/>
      <c r="AK8" s="244"/>
      <c r="AL8" s="244"/>
      <c r="AM8" s="245"/>
      <c r="AN8" s="49"/>
      <c r="AO8" s="131" t="s">
        <v>64</v>
      </c>
      <c r="AP8" s="207" t="s">
        <v>176</v>
      </c>
      <c r="AQ8" s="207"/>
      <c r="AR8" s="77"/>
      <c r="AS8" s="133" t="s">
        <v>64</v>
      </c>
    </row>
    <row r="9" spans="1:76" ht="22.95" customHeight="1" thickBot="1"/>
    <row r="10" spans="1:76" s="130" customFormat="1" ht="22.95" customHeight="1">
      <c r="A10" s="134"/>
      <c r="B10" s="135" t="s">
        <v>165</v>
      </c>
      <c r="C10" s="136" t="s">
        <v>166</v>
      </c>
      <c r="D10" s="137" t="s">
        <v>167</v>
      </c>
      <c r="E10" s="135" t="s">
        <v>183</v>
      </c>
      <c r="F10" s="135" t="s">
        <v>184</v>
      </c>
      <c r="G10" s="136" t="s">
        <v>168</v>
      </c>
      <c r="H10" s="138" t="s">
        <v>185</v>
      </c>
      <c r="I10" s="249" t="s">
        <v>169</v>
      </c>
      <c r="J10" s="249"/>
      <c r="K10" s="249"/>
      <c r="L10" s="249"/>
      <c r="M10" s="249"/>
      <c r="N10" s="249"/>
      <c r="O10" s="249"/>
      <c r="P10" s="249"/>
      <c r="Q10" s="249"/>
      <c r="R10" s="249"/>
      <c r="S10" s="249"/>
      <c r="T10" s="249"/>
      <c r="U10" s="249"/>
      <c r="V10" s="249"/>
      <c r="W10" s="249"/>
      <c r="X10" s="249"/>
      <c r="Y10" s="249"/>
      <c r="Z10" s="249"/>
      <c r="AA10" s="249"/>
      <c r="AB10" s="249"/>
      <c r="AC10" s="249"/>
      <c r="AD10" s="249"/>
      <c r="AE10" s="249"/>
      <c r="AF10" s="249"/>
      <c r="AG10" s="249"/>
      <c r="AH10" s="249"/>
      <c r="AI10" s="249"/>
      <c r="AJ10" s="249"/>
      <c r="AK10" s="249"/>
      <c r="AL10" s="249"/>
      <c r="AM10" s="250"/>
      <c r="AN10" s="139"/>
      <c r="AO10" s="136"/>
      <c r="AP10" s="136"/>
      <c r="AQ10" s="136" t="s">
        <v>186</v>
      </c>
      <c r="AR10" s="136" t="s">
        <v>187</v>
      </c>
      <c r="AS10" s="140" t="s">
        <v>188</v>
      </c>
      <c r="AT10" s="141" t="s">
        <v>102</v>
      </c>
    </row>
    <row r="11" spans="1:76" ht="22.95" customHeight="1">
      <c r="A11" s="265" t="s">
        <v>90</v>
      </c>
      <c r="B11" s="268" t="s">
        <v>69</v>
      </c>
      <c r="C11" s="209" t="s">
        <v>68</v>
      </c>
      <c r="D11" s="209" t="s">
        <v>65</v>
      </c>
      <c r="E11" s="209" t="s">
        <v>160</v>
      </c>
      <c r="F11" s="257" t="s">
        <v>146</v>
      </c>
      <c r="G11" s="257" t="s">
        <v>144</v>
      </c>
      <c r="H11" s="260" t="s">
        <v>67</v>
      </c>
      <c r="I11" s="207" t="s">
        <v>43</v>
      </c>
      <c r="J11" s="207"/>
      <c r="K11" s="207"/>
      <c r="L11" s="207"/>
      <c r="M11" s="207"/>
      <c r="N11" s="207"/>
      <c r="O11" s="219"/>
      <c r="P11" s="218" t="s">
        <v>42</v>
      </c>
      <c r="Q11" s="207"/>
      <c r="R11" s="207"/>
      <c r="S11" s="207"/>
      <c r="T11" s="207"/>
      <c r="U11" s="207"/>
      <c r="V11" s="219"/>
      <c r="W11" s="218" t="s">
        <v>41</v>
      </c>
      <c r="X11" s="207"/>
      <c r="Y11" s="207"/>
      <c r="Z11" s="207"/>
      <c r="AA11" s="207"/>
      <c r="AB11" s="207"/>
      <c r="AC11" s="219"/>
      <c r="AD11" s="218" t="s">
        <v>89</v>
      </c>
      <c r="AE11" s="207"/>
      <c r="AF11" s="207"/>
      <c r="AG11" s="207"/>
      <c r="AH11" s="207"/>
      <c r="AI11" s="207"/>
      <c r="AJ11" s="219"/>
      <c r="AK11" s="218" t="s">
        <v>40</v>
      </c>
      <c r="AL11" s="207"/>
      <c r="AM11" s="219"/>
      <c r="AN11" s="220" t="s">
        <v>48</v>
      </c>
      <c r="AO11" s="212" t="s">
        <v>1</v>
      </c>
      <c r="AP11" s="212" t="s">
        <v>2</v>
      </c>
      <c r="AQ11" s="209" t="s">
        <v>98</v>
      </c>
      <c r="AR11" s="212" t="s">
        <v>99</v>
      </c>
      <c r="AS11" s="215" t="s">
        <v>100</v>
      </c>
      <c r="AT11" s="218" t="s">
        <v>43</v>
      </c>
      <c r="AU11" s="207"/>
      <c r="AV11" s="207"/>
      <c r="AW11" s="207"/>
      <c r="AX11" s="207"/>
      <c r="AY11" s="207"/>
      <c r="AZ11" s="208"/>
      <c r="BA11" s="206" t="s">
        <v>42</v>
      </c>
      <c r="BB11" s="207"/>
      <c r="BC11" s="207"/>
      <c r="BD11" s="207"/>
      <c r="BE11" s="207"/>
      <c r="BF11" s="207"/>
      <c r="BG11" s="208"/>
      <c r="BH11" s="206" t="s">
        <v>41</v>
      </c>
      <c r="BI11" s="207"/>
      <c r="BJ11" s="207"/>
      <c r="BK11" s="207"/>
      <c r="BL11" s="207"/>
      <c r="BM11" s="207"/>
      <c r="BN11" s="208"/>
      <c r="BO11" s="206" t="s">
        <v>89</v>
      </c>
      <c r="BP11" s="207"/>
      <c r="BQ11" s="207"/>
      <c r="BR11" s="207"/>
      <c r="BS11" s="207"/>
      <c r="BT11" s="207"/>
      <c r="BU11" s="208"/>
      <c r="BV11" s="206" t="s">
        <v>40</v>
      </c>
      <c r="BW11" s="207"/>
      <c r="BX11" s="208"/>
    </row>
    <row r="12" spans="1:76" ht="22.95" customHeight="1">
      <c r="A12" s="266"/>
      <c r="B12" s="269"/>
      <c r="C12" s="210"/>
      <c r="D12" s="210"/>
      <c r="E12" s="210"/>
      <c r="F12" s="258"/>
      <c r="G12" s="258"/>
      <c r="H12" s="261"/>
      <c r="I12" s="142">
        <f>DATE(VLOOKUP($I$4,マスタ!$A$2:$B$5,2,FALSE)-1+IF($K$4="元",1,$K$4),$O$4,1)</f>
        <v>43070</v>
      </c>
      <c r="J12" s="143">
        <f t="shared" ref="J12:AJ12" si="0">I12+1</f>
        <v>43071</v>
      </c>
      <c r="K12" s="143">
        <f t="shared" si="0"/>
        <v>43072</v>
      </c>
      <c r="L12" s="143">
        <f t="shared" si="0"/>
        <v>43073</v>
      </c>
      <c r="M12" s="143">
        <f t="shared" si="0"/>
        <v>43074</v>
      </c>
      <c r="N12" s="143">
        <f t="shared" si="0"/>
        <v>43075</v>
      </c>
      <c r="O12" s="144">
        <f t="shared" si="0"/>
        <v>43076</v>
      </c>
      <c r="P12" s="145">
        <f t="shared" si="0"/>
        <v>43077</v>
      </c>
      <c r="Q12" s="143">
        <f t="shared" si="0"/>
        <v>43078</v>
      </c>
      <c r="R12" s="143">
        <f t="shared" si="0"/>
        <v>43079</v>
      </c>
      <c r="S12" s="143">
        <f t="shared" si="0"/>
        <v>43080</v>
      </c>
      <c r="T12" s="143">
        <f t="shared" si="0"/>
        <v>43081</v>
      </c>
      <c r="U12" s="143">
        <f t="shared" si="0"/>
        <v>43082</v>
      </c>
      <c r="V12" s="144">
        <f t="shared" si="0"/>
        <v>43083</v>
      </c>
      <c r="W12" s="145">
        <f t="shared" si="0"/>
        <v>43084</v>
      </c>
      <c r="X12" s="143">
        <f t="shared" si="0"/>
        <v>43085</v>
      </c>
      <c r="Y12" s="143">
        <f t="shared" si="0"/>
        <v>43086</v>
      </c>
      <c r="Z12" s="143">
        <f t="shared" si="0"/>
        <v>43087</v>
      </c>
      <c r="AA12" s="143">
        <f t="shared" si="0"/>
        <v>43088</v>
      </c>
      <c r="AB12" s="143">
        <f t="shared" si="0"/>
        <v>43089</v>
      </c>
      <c r="AC12" s="144">
        <f t="shared" si="0"/>
        <v>43090</v>
      </c>
      <c r="AD12" s="145">
        <f t="shared" si="0"/>
        <v>43091</v>
      </c>
      <c r="AE12" s="143">
        <f t="shared" si="0"/>
        <v>43092</v>
      </c>
      <c r="AF12" s="143">
        <f t="shared" si="0"/>
        <v>43093</v>
      </c>
      <c r="AG12" s="143">
        <f t="shared" si="0"/>
        <v>43094</v>
      </c>
      <c r="AH12" s="143">
        <f t="shared" si="0"/>
        <v>43095</v>
      </c>
      <c r="AI12" s="143">
        <f t="shared" si="0"/>
        <v>43096</v>
      </c>
      <c r="AJ12" s="144">
        <f t="shared" si="0"/>
        <v>43097</v>
      </c>
      <c r="AK12" s="143" t="str">
        <f>IFERROR(IF($AN$4="4週","",IF(DAY(EOMONTH($I$12,0))&gt;=DAY(AJ12)+1,AJ12+1,"")),"")</f>
        <v/>
      </c>
      <c r="AL12" s="143" t="str">
        <f>IFERROR(IF($AN$4="4週","",IF(DAY(EOMONTH($I$12,0))&gt;=DAY(AK12)+1,AK12+1,"")),"")</f>
        <v/>
      </c>
      <c r="AM12" s="144" t="str">
        <f>IFERROR(IF($AN$4="4週","",IF(DAY(EOMONTH($I$12,0))&gt;=DAY(AL12)+1,AL12+1,"")),"")</f>
        <v/>
      </c>
      <c r="AN12" s="221"/>
      <c r="AO12" s="213"/>
      <c r="AP12" s="213"/>
      <c r="AQ12" s="210"/>
      <c r="AR12" s="213"/>
      <c r="AS12" s="216"/>
      <c r="AT12" s="143">
        <f>I12</f>
        <v>43070</v>
      </c>
      <c r="AU12" s="143">
        <f t="shared" ref="AU12:BX12" si="1">J12</f>
        <v>43071</v>
      </c>
      <c r="AV12" s="143">
        <f t="shared" si="1"/>
        <v>43072</v>
      </c>
      <c r="AW12" s="143">
        <f t="shared" si="1"/>
        <v>43073</v>
      </c>
      <c r="AX12" s="143">
        <f t="shared" si="1"/>
        <v>43074</v>
      </c>
      <c r="AY12" s="143">
        <f t="shared" si="1"/>
        <v>43075</v>
      </c>
      <c r="AZ12" s="143">
        <f t="shared" si="1"/>
        <v>43076</v>
      </c>
      <c r="BA12" s="143">
        <f t="shared" si="1"/>
        <v>43077</v>
      </c>
      <c r="BB12" s="143">
        <f t="shared" si="1"/>
        <v>43078</v>
      </c>
      <c r="BC12" s="143">
        <f t="shared" si="1"/>
        <v>43079</v>
      </c>
      <c r="BD12" s="143">
        <f t="shared" si="1"/>
        <v>43080</v>
      </c>
      <c r="BE12" s="143">
        <f t="shared" si="1"/>
        <v>43081</v>
      </c>
      <c r="BF12" s="143">
        <f t="shared" si="1"/>
        <v>43082</v>
      </c>
      <c r="BG12" s="143">
        <f t="shared" si="1"/>
        <v>43083</v>
      </c>
      <c r="BH12" s="143">
        <f t="shared" si="1"/>
        <v>43084</v>
      </c>
      <c r="BI12" s="143">
        <f t="shared" si="1"/>
        <v>43085</v>
      </c>
      <c r="BJ12" s="143">
        <f t="shared" si="1"/>
        <v>43086</v>
      </c>
      <c r="BK12" s="143">
        <f t="shared" si="1"/>
        <v>43087</v>
      </c>
      <c r="BL12" s="143">
        <f t="shared" si="1"/>
        <v>43088</v>
      </c>
      <c r="BM12" s="143">
        <f t="shared" si="1"/>
        <v>43089</v>
      </c>
      <c r="BN12" s="143">
        <f t="shared" si="1"/>
        <v>43090</v>
      </c>
      <c r="BO12" s="143">
        <f t="shared" si="1"/>
        <v>43091</v>
      </c>
      <c r="BP12" s="143">
        <f t="shared" si="1"/>
        <v>43092</v>
      </c>
      <c r="BQ12" s="143">
        <f t="shared" si="1"/>
        <v>43093</v>
      </c>
      <c r="BR12" s="143">
        <f t="shared" si="1"/>
        <v>43094</v>
      </c>
      <c r="BS12" s="143">
        <f t="shared" si="1"/>
        <v>43095</v>
      </c>
      <c r="BT12" s="143">
        <f t="shared" si="1"/>
        <v>43096</v>
      </c>
      <c r="BU12" s="143">
        <f t="shared" si="1"/>
        <v>43097</v>
      </c>
      <c r="BV12" s="143" t="str">
        <f t="shared" si="1"/>
        <v/>
      </c>
      <c r="BW12" s="143" t="str">
        <f t="shared" si="1"/>
        <v/>
      </c>
      <c r="BX12" s="143" t="str">
        <f t="shared" si="1"/>
        <v/>
      </c>
    </row>
    <row r="13" spans="1:76" ht="22.95" customHeight="1" thickBot="1">
      <c r="A13" s="267"/>
      <c r="B13" s="270"/>
      <c r="C13" s="211"/>
      <c r="D13" s="211"/>
      <c r="E13" s="211"/>
      <c r="F13" s="259"/>
      <c r="G13" s="259"/>
      <c r="H13" s="198"/>
      <c r="I13" s="146">
        <f>I12</f>
        <v>43070</v>
      </c>
      <c r="J13" s="147">
        <f t="shared" ref="J13:AJ13" si="2">J12</f>
        <v>43071</v>
      </c>
      <c r="K13" s="147">
        <f t="shared" si="2"/>
        <v>43072</v>
      </c>
      <c r="L13" s="147">
        <f t="shared" si="2"/>
        <v>43073</v>
      </c>
      <c r="M13" s="147">
        <f t="shared" si="2"/>
        <v>43074</v>
      </c>
      <c r="N13" s="147">
        <f t="shared" si="2"/>
        <v>43075</v>
      </c>
      <c r="O13" s="148">
        <f t="shared" si="2"/>
        <v>43076</v>
      </c>
      <c r="P13" s="149">
        <f t="shared" si="2"/>
        <v>43077</v>
      </c>
      <c r="Q13" s="147">
        <f t="shared" si="2"/>
        <v>43078</v>
      </c>
      <c r="R13" s="147">
        <f t="shared" si="2"/>
        <v>43079</v>
      </c>
      <c r="S13" s="147">
        <f t="shared" si="2"/>
        <v>43080</v>
      </c>
      <c r="T13" s="147">
        <f t="shared" si="2"/>
        <v>43081</v>
      </c>
      <c r="U13" s="147">
        <f t="shared" si="2"/>
        <v>43082</v>
      </c>
      <c r="V13" s="148">
        <f t="shared" si="2"/>
        <v>43083</v>
      </c>
      <c r="W13" s="149">
        <f t="shared" si="2"/>
        <v>43084</v>
      </c>
      <c r="X13" s="147">
        <f t="shared" si="2"/>
        <v>43085</v>
      </c>
      <c r="Y13" s="147">
        <f t="shared" si="2"/>
        <v>43086</v>
      </c>
      <c r="Z13" s="147">
        <f t="shared" si="2"/>
        <v>43087</v>
      </c>
      <c r="AA13" s="147">
        <f t="shared" si="2"/>
        <v>43088</v>
      </c>
      <c r="AB13" s="147">
        <f t="shared" si="2"/>
        <v>43089</v>
      </c>
      <c r="AC13" s="148">
        <f t="shared" si="2"/>
        <v>43090</v>
      </c>
      <c r="AD13" s="149">
        <f t="shared" si="2"/>
        <v>43091</v>
      </c>
      <c r="AE13" s="147">
        <f t="shared" si="2"/>
        <v>43092</v>
      </c>
      <c r="AF13" s="147">
        <f t="shared" si="2"/>
        <v>43093</v>
      </c>
      <c r="AG13" s="147">
        <f t="shared" si="2"/>
        <v>43094</v>
      </c>
      <c r="AH13" s="147">
        <f t="shared" si="2"/>
        <v>43095</v>
      </c>
      <c r="AI13" s="147">
        <f t="shared" si="2"/>
        <v>43096</v>
      </c>
      <c r="AJ13" s="148">
        <f t="shared" si="2"/>
        <v>43097</v>
      </c>
      <c r="AK13" s="147" t="str">
        <f>AK12</f>
        <v/>
      </c>
      <c r="AL13" s="147" t="str">
        <f>AL12</f>
        <v/>
      </c>
      <c r="AM13" s="148" t="str">
        <f>AM12</f>
        <v/>
      </c>
      <c r="AN13" s="222"/>
      <c r="AO13" s="214"/>
      <c r="AP13" s="214"/>
      <c r="AQ13" s="211"/>
      <c r="AR13" s="214"/>
      <c r="AS13" s="217"/>
      <c r="AT13" s="150">
        <f>AT12</f>
        <v>43070</v>
      </c>
      <c r="AU13" s="150">
        <f t="shared" ref="AU13:BU13" si="3">AU12</f>
        <v>43071</v>
      </c>
      <c r="AV13" s="150">
        <f t="shared" si="3"/>
        <v>43072</v>
      </c>
      <c r="AW13" s="150">
        <f t="shared" si="3"/>
        <v>43073</v>
      </c>
      <c r="AX13" s="150">
        <f t="shared" si="3"/>
        <v>43074</v>
      </c>
      <c r="AY13" s="150">
        <f t="shared" si="3"/>
        <v>43075</v>
      </c>
      <c r="AZ13" s="150">
        <f t="shared" si="3"/>
        <v>43076</v>
      </c>
      <c r="BA13" s="150">
        <f t="shared" si="3"/>
        <v>43077</v>
      </c>
      <c r="BB13" s="150">
        <f t="shared" si="3"/>
        <v>43078</v>
      </c>
      <c r="BC13" s="150">
        <f t="shared" si="3"/>
        <v>43079</v>
      </c>
      <c r="BD13" s="150">
        <f t="shared" si="3"/>
        <v>43080</v>
      </c>
      <c r="BE13" s="150">
        <f t="shared" si="3"/>
        <v>43081</v>
      </c>
      <c r="BF13" s="150">
        <f t="shared" si="3"/>
        <v>43082</v>
      </c>
      <c r="BG13" s="150">
        <f t="shared" si="3"/>
        <v>43083</v>
      </c>
      <c r="BH13" s="150">
        <f t="shared" si="3"/>
        <v>43084</v>
      </c>
      <c r="BI13" s="150">
        <f t="shared" si="3"/>
        <v>43085</v>
      </c>
      <c r="BJ13" s="150">
        <f t="shared" si="3"/>
        <v>43086</v>
      </c>
      <c r="BK13" s="150">
        <f t="shared" si="3"/>
        <v>43087</v>
      </c>
      <c r="BL13" s="150">
        <f t="shared" si="3"/>
        <v>43088</v>
      </c>
      <c r="BM13" s="150">
        <f t="shared" si="3"/>
        <v>43089</v>
      </c>
      <c r="BN13" s="150">
        <f t="shared" si="3"/>
        <v>43090</v>
      </c>
      <c r="BO13" s="150">
        <f t="shared" si="3"/>
        <v>43091</v>
      </c>
      <c r="BP13" s="150">
        <f t="shared" si="3"/>
        <v>43092</v>
      </c>
      <c r="BQ13" s="150">
        <f t="shared" si="3"/>
        <v>43093</v>
      </c>
      <c r="BR13" s="150">
        <f t="shared" si="3"/>
        <v>43094</v>
      </c>
      <c r="BS13" s="150">
        <f t="shared" si="3"/>
        <v>43095</v>
      </c>
      <c r="BT13" s="150">
        <f t="shared" si="3"/>
        <v>43096</v>
      </c>
      <c r="BU13" s="150">
        <f t="shared" si="3"/>
        <v>43097</v>
      </c>
      <c r="BV13" s="150" t="str">
        <f>BV12</f>
        <v/>
      </c>
      <c r="BW13" s="150" t="str">
        <f>BW12</f>
        <v/>
      </c>
      <c r="BX13" s="150" t="str">
        <f>BX12</f>
        <v/>
      </c>
    </row>
    <row r="14" spans="1:76" ht="22.5" customHeight="1" thickBot="1">
      <c r="A14" s="262" t="s">
        <v>208</v>
      </c>
      <c r="B14" s="263"/>
      <c r="C14" s="263"/>
      <c r="D14" s="263"/>
      <c r="E14" s="263"/>
      <c r="F14" s="263"/>
      <c r="G14" s="263"/>
      <c r="H14" s="264"/>
      <c r="I14" s="78"/>
      <c r="J14" s="78"/>
      <c r="K14" s="78"/>
      <c r="L14" s="78"/>
      <c r="M14" s="78"/>
      <c r="N14" s="78"/>
      <c r="O14" s="78"/>
      <c r="P14" s="79"/>
      <c r="Q14" s="80"/>
      <c r="R14" s="80"/>
      <c r="S14" s="80"/>
      <c r="T14" s="80"/>
      <c r="U14" s="80"/>
      <c r="V14" s="81"/>
      <c r="W14" s="79"/>
      <c r="X14" s="80"/>
      <c r="Y14" s="80"/>
      <c r="Z14" s="80"/>
      <c r="AA14" s="80"/>
      <c r="AB14" s="80"/>
      <c r="AC14" s="81"/>
      <c r="AD14" s="79"/>
      <c r="AE14" s="80"/>
      <c r="AF14" s="80"/>
      <c r="AG14" s="80"/>
      <c r="AH14" s="80"/>
      <c r="AI14" s="80"/>
      <c r="AJ14" s="81"/>
      <c r="AK14" s="80"/>
      <c r="AL14" s="80"/>
      <c r="AM14" s="81"/>
      <c r="AN14" s="223"/>
      <c r="AO14" s="224"/>
      <c r="AP14" s="224"/>
      <c r="AQ14" s="224"/>
      <c r="AR14" s="224"/>
      <c r="AS14" s="225"/>
      <c r="AT14" s="150"/>
      <c r="AU14" s="150"/>
      <c r="AV14" s="150"/>
      <c r="AW14" s="150"/>
      <c r="AX14" s="150"/>
      <c r="AY14" s="150"/>
      <c r="AZ14" s="150"/>
      <c r="BA14" s="150"/>
      <c r="BB14" s="150"/>
      <c r="BC14" s="150"/>
      <c r="BD14" s="150"/>
      <c r="BE14" s="150"/>
      <c r="BF14" s="150"/>
      <c r="BG14" s="150"/>
      <c r="BH14" s="150"/>
      <c r="BI14" s="150"/>
      <c r="BJ14" s="150"/>
      <c r="BK14" s="150"/>
      <c r="BL14" s="150"/>
      <c r="BM14" s="150"/>
      <c r="BN14" s="150"/>
      <c r="BO14" s="150"/>
      <c r="BP14" s="150"/>
      <c r="BQ14" s="150"/>
      <c r="BR14" s="150"/>
      <c r="BS14" s="150"/>
      <c r="BT14" s="150"/>
      <c r="BU14" s="150"/>
      <c r="BV14" s="150"/>
      <c r="BW14" s="150"/>
      <c r="BX14" s="150"/>
    </row>
    <row r="15" spans="1:76" ht="22.5" customHeight="1" thickBot="1">
      <c r="A15" s="262" t="s">
        <v>209</v>
      </c>
      <c r="B15" s="263"/>
      <c r="C15" s="263"/>
      <c r="D15" s="263"/>
      <c r="E15" s="263"/>
      <c r="F15" s="263"/>
      <c r="G15" s="263"/>
      <c r="H15" s="264"/>
      <c r="I15" s="78"/>
      <c r="J15" s="80"/>
      <c r="K15" s="80"/>
      <c r="L15" s="80"/>
      <c r="M15" s="80"/>
      <c r="N15" s="80"/>
      <c r="O15" s="81"/>
      <c r="P15" s="79"/>
      <c r="Q15" s="80"/>
      <c r="R15" s="80"/>
      <c r="S15" s="80"/>
      <c r="T15" s="80"/>
      <c r="U15" s="80"/>
      <c r="V15" s="81"/>
      <c r="W15" s="79"/>
      <c r="X15" s="80"/>
      <c r="Y15" s="80"/>
      <c r="Z15" s="80"/>
      <c r="AA15" s="80"/>
      <c r="AB15" s="80"/>
      <c r="AC15" s="81"/>
      <c r="AD15" s="79"/>
      <c r="AE15" s="80"/>
      <c r="AF15" s="80"/>
      <c r="AG15" s="80"/>
      <c r="AH15" s="80"/>
      <c r="AI15" s="80"/>
      <c r="AJ15" s="81"/>
      <c r="AK15" s="80"/>
      <c r="AL15" s="80"/>
      <c r="AM15" s="81"/>
      <c r="AN15" s="226"/>
      <c r="AO15" s="227"/>
      <c r="AP15" s="227"/>
      <c r="AQ15" s="227"/>
      <c r="AR15" s="227"/>
      <c r="AS15" s="228"/>
      <c r="AT15" s="150"/>
      <c r="AU15" s="150"/>
      <c r="AV15" s="150"/>
      <c r="AW15" s="150"/>
      <c r="AX15" s="150"/>
      <c r="AY15" s="150"/>
      <c r="AZ15" s="150"/>
      <c r="BA15" s="150"/>
      <c r="BB15" s="150"/>
      <c r="BC15" s="150"/>
      <c r="BD15" s="150"/>
      <c r="BE15" s="150"/>
      <c r="BF15" s="150"/>
      <c r="BG15" s="150"/>
      <c r="BH15" s="150"/>
      <c r="BI15" s="150"/>
      <c r="BJ15" s="150"/>
      <c r="BK15" s="150"/>
      <c r="BL15" s="150"/>
      <c r="BM15" s="150"/>
      <c r="BN15" s="150"/>
      <c r="BO15" s="150"/>
      <c r="BP15" s="150"/>
      <c r="BQ15" s="150"/>
      <c r="BR15" s="150"/>
      <c r="BS15" s="150"/>
      <c r="BT15" s="150"/>
      <c r="BU15" s="150"/>
      <c r="BV15" s="150"/>
      <c r="BW15" s="150"/>
      <c r="BX15" s="150"/>
    </row>
    <row r="16" spans="1:76" ht="22.95" customHeight="1">
      <c r="A16" s="151">
        <f>IF(B16="","",COUNTA($B$16:B16))</f>
        <v>1</v>
      </c>
      <c r="B16" s="152" t="s">
        <v>3</v>
      </c>
      <c r="C16" s="47"/>
      <c r="D16" s="62"/>
      <c r="E16" s="47"/>
      <c r="F16" s="51"/>
      <c r="G16" s="51"/>
      <c r="H16" s="63"/>
      <c r="I16" s="51"/>
      <c r="J16" s="51"/>
      <c r="K16" s="47"/>
      <c r="L16" s="47"/>
      <c r="M16" s="47"/>
      <c r="N16" s="47"/>
      <c r="O16" s="47"/>
      <c r="P16" s="46"/>
      <c r="Q16" s="47"/>
      <c r="R16" s="47"/>
      <c r="S16" s="47"/>
      <c r="T16" s="47"/>
      <c r="U16" s="47"/>
      <c r="V16" s="48"/>
      <c r="W16" s="46"/>
      <c r="X16" s="47"/>
      <c r="Y16" s="47"/>
      <c r="Z16" s="47"/>
      <c r="AA16" s="47"/>
      <c r="AB16" s="47"/>
      <c r="AC16" s="48"/>
      <c r="AD16" s="46"/>
      <c r="AE16" s="47"/>
      <c r="AF16" s="47"/>
      <c r="AG16" s="47"/>
      <c r="AH16" s="47"/>
      <c r="AI16" s="47"/>
      <c r="AJ16" s="64"/>
      <c r="AK16" s="46"/>
      <c r="AL16" s="47"/>
      <c r="AM16" s="48"/>
      <c r="AN16" s="153" t="str">
        <f t="shared" ref="AN16:AN65" si="4">IF($H16="","",IFERROR(IF($AN$4="4週",SUM($AT16:$BU16),SUM($AT16:$BX16)),""))</f>
        <v/>
      </c>
      <c r="AO16" s="154" t="str">
        <f t="shared" ref="AO16:AO65" si="5">IF($AN16="","",IF($AN$4="4週",$AN16/4,$AN16/(DAY(EOMONTH($I$12,0))/7)))</f>
        <v/>
      </c>
      <c r="AP16" s="154" t="str" cm="1">
        <f t="array" ref="AP16">IF(OR(AND($AN$7="",$AN$8=""),$AO16=""),"",MIN(1,ROUNDDOWN(_xlfn.IFS(AND($AN$4="4週",$AN$6="なし"),$AO16/IF($AQ16="○",30,$AN$7),AND($AN$4="歴月",$AN$6="なし"),$AN16/IF($AQ16="○",30*(DAY(EOMONTH($I$12,0))/7),$AN$8),AND($AN$4="4週",$AN$6="あり"),$AO16/IF($AQ16="○",30*($AR$7/$AN$7),$AR$7),AND($AN$4="歴月",$AN$6="あり"),$AN16/IF($AQ16="○",30*($AR$8/$AN$8)*(DAY(EOMONTH($I$12,0))/7),$AR$8)),2)))</f>
        <v/>
      </c>
      <c r="AQ16" s="64"/>
      <c r="AR16" s="65"/>
      <c r="AS16" s="66"/>
      <c r="AT16" s="155" t="str">
        <f>IFERROR(VLOOKUP(I16,'別添①　勤務時間'!$A$3:$K$37,10,FALSE),"")</f>
        <v/>
      </c>
      <c r="AU16" s="155" t="str">
        <f>IFERROR(VLOOKUP(J16,'別添①　勤務時間'!$A$3:$K$37,10,FALSE),"")</f>
        <v/>
      </c>
      <c r="AV16" s="155" t="str">
        <f>IFERROR(VLOOKUP(K16,'別添①　勤務時間'!$A$3:$K$37,10,FALSE),"")</f>
        <v/>
      </c>
      <c r="AW16" s="155" t="str">
        <f>IFERROR(VLOOKUP(L16,'別添①　勤務時間'!$A$3:$K$37,10,FALSE),"")</f>
        <v/>
      </c>
      <c r="AX16" s="155" t="str">
        <f>IFERROR(VLOOKUP(M16,'別添①　勤務時間'!$A$3:$K$37,10,FALSE),"")</f>
        <v/>
      </c>
      <c r="AY16" s="155" t="str">
        <f>IFERROR(VLOOKUP(N16,'別添①　勤務時間'!$A$3:$K$37,10,FALSE),"")</f>
        <v/>
      </c>
      <c r="AZ16" s="155" t="str">
        <f>IFERROR(VLOOKUP(O16,'別添①　勤務時間'!$A$3:$K$37,10,FALSE),"")</f>
        <v/>
      </c>
      <c r="BA16" s="155" t="str">
        <f>IFERROR(VLOOKUP(P16,'別添①　勤務時間'!$A$3:$K$37,10,FALSE),"")</f>
        <v/>
      </c>
      <c r="BB16" s="155" t="str">
        <f>IFERROR(VLOOKUP(Q16,'別添①　勤務時間'!$A$3:$K$37,10,FALSE),"")</f>
        <v/>
      </c>
      <c r="BC16" s="155" t="str">
        <f>IFERROR(VLOOKUP(R16,'別添①　勤務時間'!$A$3:$K$37,10,FALSE),"")</f>
        <v/>
      </c>
      <c r="BD16" s="155" t="str">
        <f>IFERROR(VLOOKUP(S16,'別添①　勤務時間'!$A$3:$K$37,10,FALSE),"")</f>
        <v/>
      </c>
      <c r="BE16" s="155" t="str">
        <f>IFERROR(VLOOKUP(T16,'別添①　勤務時間'!$A$3:$K$37,10,FALSE),"")</f>
        <v/>
      </c>
      <c r="BF16" s="155" t="str">
        <f>IFERROR(VLOOKUP(U16,'別添①　勤務時間'!$A$3:$K$37,10,FALSE),"")</f>
        <v/>
      </c>
      <c r="BG16" s="155" t="str">
        <f>IFERROR(VLOOKUP(V16,'別添①　勤務時間'!$A$3:$K$37,10,FALSE),"")</f>
        <v/>
      </c>
      <c r="BH16" s="155" t="str">
        <f>IFERROR(VLOOKUP(W16,'別添①　勤務時間'!$A$3:$K$37,10,FALSE),"")</f>
        <v/>
      </c>
      <c r="BI16" s="155" t="str">
        <f>IFERROR(VLOOKUP(X16,'別添①　勤務時間'!$A$3:$K$37,10,FALSE),"")</f>
        <v/>
      </c>
      <c r="BJ16" s="155" t="str">
        <f>IFERROR(VLOOKUP(Y16,'別添①　勤務時間'!$A$3:$K$37,10,FALSE),"")</f>
        <v/>
      </c>
      <c r="BK16" s="155" t="str">
        <f>IFERROR(VLOOKUP(Z16,'別添①　勤務時間'!$A$3:$K$37,10,FALSE),"")</f>
        <v/>
      </c>
      <c r="BL16" s="155" t="str">
        <f>IFERROR(VLOOKUP(AA16,'別添①　勤務時間'!$A$3:$K$37,10,FALSE),"")</f>
        <v/>
      </c>
      <c r="BM16" s="155" t="str">
        <f>IFERROR(VLOOKUP(AB16,'別添①　勤務時間'!$A$3:$K$37,10,FALSE),"")</f>
        <v/>
      </c>
      <c r="BN16" s="155" t="str">
        <f>IFERROR(VLOOKUP(AC16,'別添①　勤務時間'!$A$3:$K$37,10,FALSE),"")</f>
        <v/>
      </c>
      <c r="BO16" s="155" t="str">
        <f>IFERROR(VLOOKUP(AD16,'別添①　勤務時間'!$A$3:$K$37,10,FALSE),"")</f>
        <v/>
      </c>
      <c r="BP16" s="155" t="str">
        <f>IFERROR(VLOOKUP(AE16,'別添①　勤務時間'!$A$3:$K$37,10,FALSE),"")</f>
        <v/>
      </c>
      <c r="BQ16" s="155" t="str">
        <f>IFERROR(VLOOKUP(AF16,'別添①　勤務時間'!$A$3:$K$37,10,FALSE),"")</f>
        <v/>
      </c>
      <c r="BR16" s="155" t="str">
        <f>IFERROR(VLOOKUP(AG16,'別添①　勤務時間'!$A$3:$K$37,10,FALSE),"")</f>
        <v/>
      </c>
      <c r="BS16" s="155" t="str">
        <f>IFERROR(VLOOKUP(AH16,'別添①　勤務時間'!$A$3:$K$37,10,FALSE),"")</f>
        <v/>
      </c>
      <c r="BT16" s="155" t="str">
        <f>IFERROR(VLOOKUP(AI16,'別添①　勤務時間'!$A$3:$K$37,10,FALSE),"")</f>
        <v/>
      </c>
      <c r="BU16" s="155" t="str">
        <f>IFERROR(VLOOKUP(AJ16,'別添①　勤務時間'!$A$3:$K$37,10,FALSE),"")</f>
        <v/>
      </c>
      <c r="BV16" s="155" t="str">
        <f>IFERROR(VLOOKUP(AK16,'別添①　勤務時間'!$A$3:$K$37,10,FALSE),"")</f>
        <v/>
      </c>
      <c r="BW16" s="155" t="str">
        <f>IFERROR(VLOOKUP(AL16,'別添①　勤務時間'!$A$3:$K$37,10,FALSE),"")</f>
        <v/>
      </c>
      <c r="BX16" s="155" t="str">
        <f>IFERROR(VLOOKUP(AM16,'別添①　勤務時間'!$A$3:$K$37,10,FALSE),"")</f>
        <v/>
      </c>
    </row>
    <row r="17" spans="1:76" ht="22.95" customHeight="1">
      <c r="A17" s="156">
        <f>IF(B17="","",COUNTA($B$16:B17))</f>
        <v>2</v>
      </c>
      <c r="B17" s="129" t="s">
        <v>135</v>
      </c>
      <c r="C17" s="21"/>
      <c r="D17" s="37"/>
      <c r="E17" s="21"/>
      <c r="F17" s="20"/>
      <c r="G17" s="20"/>
      <c r="H17" s="50"/>
      <c r="I17" s="20"/>
      <c r="J17" s="21"/>
      <c r="K17" s="21"/>
      <c r="L17" s="21"/>
      <c r="M17" s="21"/>
      <c r="N17" s="21"/>
      <c r="O17" s="23"/>
      <c r="P17" s="22"/>
      <c r="Q17" s="21"/>
      <c r="R17" s="21"/>
      <c r="S17" s="21"/>
      <c r="T17" s="21"/>
      <c r="U17" s="21"/>
      <c r="V17" s="23"/>
      <c r="W17" s="22"/>
      <c r="X17" s="21"/>
      <c r="Y17" s="21"/>
      <c r="Z17" s="21"/>
      <c r="AA17" s="21"/>
      <c r="AB17" s="21"/>
      <c r="AC17" s="23"/>
      <c r="AD17" s="22"/>
      <c r="AE17" s="21"/>
      <c r="AF17" s="21"/>
      <c r="AG17" s="21"/>
      <c r="AH17" s="21"/>
      <c r="AI17" s="21"/>
      <c r="AJ17" s="19"/>
      <c r="AK17" s="22"/>
      <c r="AL17" s="21"/>
      <c r="AM17" s="23"/>
      <c r="AN17" s="157" t="str">
        <f t="shared" si="4"/>
        <v/>
      </c>
      <c r="AO17" s="158" t="str">
        <f t="shared" si="5"/>
        <v/>
      </c>
      <c r="AP17" s="158" t="str" cm="1">
        <f t="array" ref="AP17">IF(OR(AND($AN$7="",$AN$8=""),$AO17=""),"",MIN(1,ROUNDDOWN(_xlfn.IFS(AND($AN$4="4週",$AN$6="なし"),$AO17/IF($AQ17="○",30,$AN$7),AND($AN$4="歴月",$AN$6="なし"),$AN17/IF($AQ17="○",30*(DAY(EOMONTH($I$12,0))/7),$AN$8),AND($AN$4="4週",$AN$6="あり"),$AO17/IF($AQ17="○",30*($AR$7/$AN$7),$AR$7),AND($AN$4="歴月",$AN$6="あり"),$AN17/IF($AQ17="○",30*($AR$8/$AN$8)*(DAY(EOMONTH($I$12,0))/7),$AR$8)),2)))</f>
        <v/>
      </c>
      <c r="AQ17" s="19"/>
      <c r="AR17" s="24"/>
      <c r="AS17" s="45"/>
      <c r="AT17" s="155" t="str">
        <f>IFERROR(VLOOKUP(I17,'別添①　勤務時間'!$A$3:$K$37,10,FALSE),"")</f>
        <v/>
      </c>
      <c r="AU17" s="155" t="str">
        <f>IFERROR(VLOOKUP(J17,'別添①　勤務時間'!$A$3:$K$37,10,FALSE),"")</f>
        <v/>
      </c>
      <c r="AV17" s="155" t="str">
        <f>IFERROR(VLOOKUP(K17,'別添①　勤務時間'!$A$3:$K$37,10,FALSE),"")</f>
        <v/>
      </c>
      <c r="AW17" s="155" t="str">
        <f>IFERROR(VLOOKUP(L17,'別添①　勤務時間'!$A$3:$K$37,10,FALSE),"")</f>
        <v/>
      </c>
      <c r="AX17" s="155" t="str">
        <f>IFERROR(VLOOKUP(M17,'別添①　勤務時間'!$A$3:$K$37,10,FALSE),"")</f>
        <v/>
      </c>
      <c r="AY17" s="155" t="str">
        <f>IFERROR(VLOOKUP(N17,'別添①　勤務時間'!$A$3:$K$37,10,FALSE),"")</f>
        <v/>
      </c>
      <c r="AZ17" s="155" t="str">
        <f>IFERROR(VLOOKUP(O17,'別添①　勤務時間'!$A$3:$K$37,10,FALSE),"")</f>
        <v/>
      </c>
      <c r="BA17" s="155" t="str">
        <f>IFERROR(VLOOKUP(P17,'別添①　勤務時間'!$A$3:$K$37,10,FALSE),"")</f>
        <v/>
      </c>
      <c r="BB17" s="155" t="str">
        <f>IFERROR(VLOOKUP(Q17,'別添①　勤務時間'!$A$3:$K$37,10,FALSE),"")</f>
        <v/>
      </c>
      <c r="BC17" s="155" t="str">
        <f>IFERROR(VLOOKUP(R17,'別添①　勤務時間'!$A$3:$K$37,10,FALSE),"")</f>
        <v/>
      </c>
      <c r="BD17" s="155" t="str">
        <f>IFERROR(VLOOKUP(S17,'別添①　勤務時間'!$A$3:$K$37,10,FALSE),"")</f>
        <v/>
      </c>
      <c r="BE17" s="155" t="str">
        <f>IFERROR(VLOOKUP(T17,'別添①　勤務時間'!$A$3:$K$37,10,FALSE),"")</f>
        <v/>
      </c>
      <c r="BF17" s="155" t="str">
        <f>IFERROR(VLOOKUP(U17,'別添①　勤務時間'!$A$3:$K$37,10,FALSE),"")</f>
        <v/>
      </c>
      <c r="BG17" s="155" t="str">
        <f>IFERROR(VLOOKUP(V17,'別添①　勤務時間'!$A$3:$K$37,10,FALSE),"")</f>
        <v/>
      </c>
      <c r="BH17" s="155" t="str">
        <f>IFERROR(VLOOKUP(W17,'別添①　勤務時間'!$A$3:$K$37,10,FALSE),"")</f>
        <v/>
      </c>
      <c r="BI17" s="155" t="str">
        <f>IFERROR(VLOOKUP(X17,'別添①　勤務時間'!$A$3:$K$37,10,FALSE),"")</f>
        <v/>
      </c>
      <c r="BJ17" s="155" t="str">
        <f>IFERROR(VLOOKUP(Y17,'別添①　勤務時間'!$A$3:$K$37,10,FALSE),"")</f>
        <v/>
      </c>
      <c r="BK17" s="155" t="str">
        <f>IFERROR(VLOOKUP(Z17,'別添①　勤務時間'!$A$3:$K$37,10,FALSE),"")</f>
        <v/>
      </c>
      <c r="BL17" s="155" t="str">
        <f>IFERROR(VLOOKUP(AA17,'別添①　勤務時間'!$A$3:$K$37,10,FALSE),"")</f>
        <v/>
      </c>
      <c r="BM17" s="155" t="str">
        <f>IFERROR(VLOOKUP(AB17,'別添①　勤務時間'!$A$3:$K$37,10,FALSE),"")</f>
        <v/>
      </c>
      <c r="BN17" s="155" t="str">
        <f>IFERROR(VLOOKUP(AC17,'別添①　勤務時間'!$A$3:$K$37,10,FALSE),"")</f>
        <v/>
      </c>
      <c r="BO17" s="155" t="str">
        <f>IFERROR(VLOOKUP(AD17,'別添①　勤務時間'!$A$3:$K$37,10,FALSE),"")</f>
        <v/>
      </c>
      <c r="BP17" s="155" t="str">
        <f>IFERROR(VLOOKUP(AE17,'別添①　勤務時間'!$A$3:$K$37,10,FALSE),"")</f>
        <v/>
      </c>
      <c r="BQ17" s="155" t="str">
        <f>IFERROR(VLOOKUP(AF17,'別添①　勤務時間'!$A$3:$K$37,10,FALSE),"")</f>
        <v/>
      </c>
      <c r="BR17" s="155" t="str">
        <f>IFERROR(VLOOKUP(AG17,'別添①　勤務時間'!$A$3:$K$37,10,FALSE),"")</f>
        <v/>
      </c>
      <c r="BS17" s="155" t="str">
        <f>IFERROR(VLOOKUP(AH17,'別添①　勤務時間'!$A$3:$K$37,10,FALSE),"")</f>
        <v/>
      </c>
      <c r="BT17" s="155" t="str">
        <f>IFERROR(VLOOKUP(AI17,'別添①　勤務時間'!$A$3:$K$37,10,FALSE),"")</f>
        <v/>
      </c>
      <c r="BU17" s="155" t="str">
        <f>IFERROR(VLOOKUP(AJ17,'別添①　勤務時間'!$A$3:$K$37,10,FALSE),"")</f>
        <v/>
      </c>
      <c r="BV17" s="155" t="str">
        <f>IFERROR(VLOOKUP(AK17,'別添①　勤務時間'!$A$3:$K$37,10,FALSE),"")</f>
        <v/>
      </c>
      <c r="BW17" s="155" t="str">
        <f>IFERROR(VLOOKUP(AL17,'別添①　勤務時間'!$A$3:$K$37,10,FALSE),"")</f>
        <v/>
      </c>
      <c r="BX17" s="155" t="str">
        <f>IFERROR(VLOOKUP(AM17,'別添①　勤務時間'!$A$3:$K$37,10,FALSE),"")</f>
        <v/>
      </c>
    </row>
    <row r="18" spans="1:76" ht="22.95" customHeight="1">
      <c r="A18" s="156" t="str">
        <f>IF(B18="","",COUNTA($B$16:B18))</f>
        <v/>
      </c>
      <c r="B18" s="20"/>
      <c r="C18" s="21"/>
      <c r="D18" s="37"/>
      <c r="E18" s="21"/>
      <c r="F18" s="20"/>
      <c r="G18" s="20"/>
      <c r="H18" s="50"/>
      <c r="I18" s="20"/>
      <c r="J18" s="20"/>
      <c r="K18" s="21"/>
      <c r="L18" s="21"/>
      <c r="M18" s="20"/>
      <c r="N18" s="20"/>
      <c r="O18" s="23"/>
      <c r="P18" s="22"/>
      <c r="Q18" s="21"/>
      <c r="R18" s="21"/>
      <c r="S18" s="21"/>
      <c r="T18" s="21"/>
      <c r="U18" s="21"/>
      <c r="V18" s="23"/>
      <c r="W18" s="22"/>
      <c r="X18" s="21"/>
      <c r="Y18" s="21"/>
      <c r="Z18" s="21"/>
      <c r="AA18" s="21"/>
      <c r="AB18" s="21"/>
      <c r="AC18" s="23"/>
      <c r="AD18" s="22"/>
      <c r="AE18" s="21"/>
      <c r="AF18" s="21"/>
      <c r="AG18" s="21"/>
      <c r="AH18" s="21"/>
      <c r="AI18" s="21"/>
      <c r="AJ18" s="19"/>
      <c r="AK18" s="22"/>
      <c r="AL18" s="21"/>
      <c r="AM18" s="23"/>
      <c r="AN18" s="157" t="str">
        <f t="shared" si="4"/>
        <v/>
      </c>
      <c r="AO18" s="158" t="str">
        <f t="shared" si="5"/>
        <v/>
      </c>
      <c r="AP18" s="158" t="str" cm="1">
        <f t="array" ref="AP18">IF(OR(AND($AN$7="",$AN$8=""),$AO18=""),"",MIN(1,ROUNDDOWN(_xlfn.IFS(AND($AN$4="4週",$AN$6="なし"),$AO18/IF($AQ18="○",30,$AN$7),AND($AN$4="歴月",$AN$6="なし"),$AN18/IF($AQ18="○",30*(DAY(EOMONTH($I$12,0))/7),$AN$8),AND($AN$4="4週",$AN$6="あり"),$AO18/IF($AQ18="○",30*($AR$7/$AN$7),$AR$7),AND($AN$4="歴月",$AN$6="あり"),$AN18/IF($AQ18="○",30*($AR$8/$AN$8)*(DAY(EOMONTH($I$12,0))/7),$AR$8)),2)))</f>
        <v/>
      </c>
      <c r="AQ18" s="19"/>
      <c r="AR18" s="24"/>
      <c r="AS18" s="45"/>
      <c r="AT18" s="155" t="str">
        <f>IFERROR(VLOOKUP(I18,'別添①　勤務時間'!$A$3:$K$37,10,FALSE),"")</f>
        <v/>
      </c>
      <c r="AU18" s="155" t="str">
        <f>IFERROR(VLOOKUP(J18,'別添①　勤務時間'!$A$3:$K$37,10,FALSE),"")</f>
        <v/>
      </c>
      <c r="AV18" s="155" t="str">
        <f>IFERROR(VLOOKUP(K18,'別添①　勤務時間'!$A$3:$K$37,10,FALSE),"")</f>
        <v/>
      </c>
      <c r="AW18" s="155" t="str">
        <f>IFERROR(VLOOKUP(L18,'別添①　勤務時間'!$A$3:$K$37,10,FALSE),"")</f>
        <v/>
      </c>
      <c r="AX18" s="155" t="str">
        <f>IFERROR(VLOOKUP(M18,'別添①　勤務時間'!$A$3:$K$37,10,FALSE),"")</f>
        <v/>
      </c>
      <c r="AY18" s="155" t="str">
        <f>IFERROR(VLOOKUP(N18,'別添①　勤務時間'!$A$3:$K$37,10,FALSE),"")</f>
        <v/>
      </c>
      <c r="AZ18" s="155" t="str">
        <f>IFERROR(VLOOKUP(O18,'別添①　勤務時間'!$A$3:$K$37,10,FALSE),"")</f>
        <v/>
      </c>
      <c r="BA18" s="155" t="str">
        <f>IFERROR(VLOOKUP(P18,'別添①　勤務時間'!$A$3:$K$37,10,FALSE),"")</f>
        <v/>
      </c>
      <c r="BB18" s="155" t="str">
        <f>IFERROR(VLOOKUP(Q18,'別添①　勤務時間'!$A$3:$K$37,10,FALSE),"")</f>
        <v/>
      </c>
      <c r="BC18" s="155" t="str">
        <f>IFERROR(VLOOKUP(R18,'別添①　勤務時間'!$A$3:$K$37,10,FALSE),"")</f>
        <v/>
      </c>
      <c r="BD18" s="155" t="str">
        <f>IFERROR(VLOOKUP(S18,'別添①　勤務時間'!$A$3:$K$37,10,FALSE),"")</f>
        <v/>
      </c>
      <c r="BE18" s="155" t="str">
        <f>IFERROR(VLOOKUP(T18,'別添①　勤務時間'!$A$3:$K$37,10,FALSE),"")</f>
        <v/>
      </c>
      <c r="BF18" s="155" t="str">
        <f>IFERROR(VLOOKUP(U18,'別添①　勤務時間'!$A$3:$K$37,10,FALSE),"")</f>
        <v/>
      </c>
      <c r="BG18" s="155" t="str">
        <f>IFERROR(VLOOKUP(V18,'別添①　勤務時間'!$A$3:$K$37,10,FALSE),"")</f>
        <v/>
      </c>
      <c r="BH18" s="155" t="str">
        <f>IFERROR(VLOOKUP(W18,'別添①　勤務時間'!$A$3:$K$37,10,FALSE),"")</f>
        <v/>
      </c>
      <c r="BI18" s="155" t="str">
        <f>IFERROR(VLOOKUP(X18,'別添①　勤務時間'!$A$3:$K$37,10,FALSE),"")</f>
        <v/>
      </c>
      <c r="BJ18" s="155" t="str">
        <f>IFERROR(VLOOKUP(Y18,'別添①　勤務時間'!$A$3:$K$37,10,FALSE),"")</f>
        <v/>
      </c>
      <c r="BK18" s="155" t="str">
        <f>IFERROR(VLOOKUP(Z18,'別添①　勤務時間'!$A$3:$K$37,10,FALSE),"")</f>
        <v/>
      </c>
      <c r="BL18" s="155" t="str">
        <f>IFERROR(VLOOKUP(AA18,'別添①　勤務時間'!$A$3:$K$37,10,FALSE),"")</f>
        <v/>
      </c>
      <c r="BM18" s="155" t="str">
        <f>IFERROR(VLOOKUP(AB18,'別添①　勤務時間'!$A$3:$K$37,10,FALSE),"")</f>
        <v/>
      </c>
      <c r="BN18" s="155" t="str">
        <f>IFERROR(VLOOKUP(AC18,'別添①　勤務時間'!$A$3:$K$37,10,FALSE),"")</f>
        <v/>
      </c>
      <c r="BO18" s="155" t="str">
        <f>IFERROR(VLOOKUP(AD18,'別添①　勤務時間'!$A$3:$K$37,10,FALSE),"")</f>
        <v/>
      </c>
      <c r="BP18" s="155" t="str">
        <f>IFERROR(VLOOKUP(AE18,'別添①　勤務時間'!$A$3:$K$37,10,FALSE),"")</f>
        <v/>
      </c>
      <c r="BQ18" s="155" t="str">
        <f>IFERROR(VLOOKUP(AF18,'別添①　勤務時間'!$A$3:$K$37,10,FALSE),"")</f>
        <v/>
      </c>
      <c r="BR18" s="155" t="str">
        <f>IFERROR(VLOOKUP(AG18,'別添①　勤務時間'!$A$3:$K$37,10,FALSE),"")</f>
        <v/>
      </c>
      <c r="BS18" s="155" t="str">
        <f>IFERROR(VLOOKUP(AH18,'別添①　勤務時間'!$A$3:$K$37,10,FALSE),"")</f>
        <v/>
      </c>
      <c r="BT18" s="155" t="str">
        <f>IFERROR(VLOOKUP(AI18,'別添①　勤務時間'!$A$3:$K$37,10,FALSE),"")</f>
        <v/>
      </c>
      <c r="BU18" s="155" t="str">
        <f>IFERROR(VLOOKUP(AJ18,'別添①　勤務時間'!$A$3:$K$37,10,FALSE),"")</f>
        <v/>
      </c>
      <c r="BV18" s="155" t="str">
        <f>IFERROR(VLOOKUP(AK18,'別添①　勤務時間'!$A$3:$K$37,10,FALSE),"")</f>
        <v/>
      </c>
      <c r="BW18" s="155" t="str">
        <f>IFERROR(VLOOKUP(AL18,'別添①　勤務時間'!$A$3:$K$37,10,FALSE),"")</f>
        <v/>
      </c>
      <c r="BX18" s="155" t="str">
        <f>IFERROR(VLOOKUP(AM18,'別添①　勤務時間'!$A$3:$K$37,10,FALSE),"")</f>
        <v/>
      </c>
    </row>
    <row r="19" spans="1:76" ht="22.95" customHeight="1">
      <c r="A19" s="156" t="str">
        <f>IF(B19="","",COUNTA($B$16:B19))</f>
        <v/>
      </c>
      <c r="B19" s="20"/>
      <c r="C19" s="21"/>
      <c r="D19" s="37"/>
      <c r="E19" s="21"/>
      <c r="F19" s="20"/>
      <c r="G19" s="20"/>
      <c r="H19" s="50"/>
      <c r="I19" s="20"/>
      <c r="J19" s="21"/>
      <c r="K19" s="21"/>
      <c r="L19" s="21"/>
      <c r="M19" s="21"/>
      <c r="N19" s="21"/>
      <c r="O19" s="21"/>
      <c r="P19" s="22"/>
      <c r="Q19" s="21"/>
      <c r="R19" s="21"/>
      <c r="S19" s="21"/>
      <c r="T19" s="21"/>
      <c r="U19" s="21"/>
      <c r="V19" s="21"/>
      <c r="W19" s="22"/>
      <c r="X19" s="21"/>
      <c r="Y19" s="21"/>
      <c r="Z19" s="21"/>
      <c r="AA19" s="21"/>
      <c r="AB19" s="21"/>
      <c r="AC19" s="21"/>
      <c r="AD19" s="22"/>
      <c r="AE19" s="21"/>
      <c r="AF19" s="21"/>
      <c r="AG19" s="21"/>
      <c r="AH19" s="21"/>
      <c r="AI19" s="21"/>
      <c r="AJ19" s="19"/>
      <c r="AK19" s="22"/>
      <c r="AL19" s="21"/>
      <c r="AM19" s="23"/>
      <c r="AN19" s="157" t="str">
        <f t="shared" si="4"/>
        <v/>
      </c>
      <c r="AO19" s="158" t="str">
        <f t="shared" si="5"/>
        <v/>
      </c>
      <c r="AP19" s="158" t="str" cm="1">
        <f t="array" ref="AP19">IF(OR(AND($AN$7="",$AN$8=""),$AO19=""),"",MIN(1,ROUNDDOWN(_xlfn.IFS(AND($AN$4="4週",$AN$6="なし"),$AO19/IF($AQ19="○",30,$AN$7),AND($AN$4="歴月",$AN$6="なし"),$AN19/IF($AQ19="○",30*(DAY(EOMONTH($I$12,0))/7),$AN$8),AND($AN$4="4週",$AN$6="あり"),$AO19/IF($AQ19="○",30*($AR$7/$AN$7),$AR$7),AND($AN$4="歴月",$AN$6="あり"),$AN19/IF($AQ19="○",30*($AR$8/$AN$8)*(DAY(EOMONTH($I$12,0))/7),$AR$8)),2)))</f>
        <v/>
      </c>
      <c r="AQ19" s="19"/>
      <c r="AR19" s="24"/>
      <c r="AS19" s="45"/>
      <c r="AT19" s="155" t="str">
        <f>IFERROR(VLOOKUP(I19,'別添①　勤務時間'!$A$3:$K$37,10,FALSE),"")</f>
        <v/>
      </c>
      <c r="AU19" s="155" t="str">
        <f>IFERROR(VLOOKUP(J19,'別添①　勤務時間'!$A$3:$K$37,10,FALSE),"")</f>
        <v/>
      </c>
      <c r="AV19" s="155" t="str">
        <f>IFERROR(VLOOKUP(K19,'別添①　勤務時間'!$A$3:$K$37,10,FALSE),"")</f>
        <v/>
      </c>
      <c r="AW19" s="155" t="str">
        <f>IFERROR(VLOOKUP(L19,'別添①　勤務時間'!$A$3:$K$37,10,FALSE),"")</f>
        <v/>
      </c>
      <c r="AX19" s="155" t="str">
        <f>IFERROR(VLOOKUP(M19,'別添①　勤務時間'!$A$3:$K$37,10,FALSE),"")</f>
        <v/>
      </c>
      <c r="AY19" s="155" t="str">
        <f>IFERROR(VLOOKUP(N19,'別添①　勤務時間'!$A$3:$K$37,10,FALSE),"")</f>
        <v/>
      </c>
      <c r="AZ19" s="155" t="str">
        <f>IFERROR(VLOOKUP(O19,'別添①　勤務時間'!$A$3:$K$37,10,FALSE),"")</f>
        <v/>
      </c>
      <c r="BA19" s="155" t="str">
        <f>IFERROR(VLOOKUP(P19,'別添①　勤務時間'!$A$3:$K$37,10,FALSE),"")</f>
        <v/>
      </c>
      <c r="BB19" s="155" t="str">
        <f>IFERROR(VLOOKUP(Q19,'別添①　勤務時間'!$A$3:$K$37,10,FALSE),"")</f>
        <v/>
      </c>
      <c r="BC19" s="155" t="str">
        <f>IFERROR(VLOOKUP(R19,'別添①　勤務時間'!$A$3:$K$37,10,FALSE),"")</f>
        <v/>
      </c>
      <c r="BD19" s="155" t="str">
        <f>IFERROR(VLOOKUP(S19,'別添①　勤務時間'!$A$3:$K$37,10,FALSE),"")</f>
        <v/>
      </c>
      <c r="BE19" s="155" t="str">
        <f>IFERROR(VLOOKUP(T19,'別添①　勤務時間'!$A$3:$K$37,10,FALSE),"")</f>
        <v/>
      </c>
      <c r="BF19" s="155" t="str">
        <f>IFERROR(VLOOKUP(U19,'別添①　勤務時間'!$A$3:$K$37,10,FALSE),"")</f>
        <v/>
      </c>
      <c r="BG19" s="155" t="str">
        <f>IFERROR(VLOOKUP(V19,'別添①　勤務時間'!$A$3:$K$37,10,FALSE),"")</f>
        <v/>
      </c>
      <c r="BH19" s="155" t="str">
        <f>IFERROR(VLOOKUP(W19,'別添①　勤務時間'!$A$3:$K$37,10,FALSE),"")</f>
        <v/>
      </c>
      <c r="BI19" s="155" t="str">
        <f>IFERROR(VLOOKUP(X19,'別添①　勤務時間'!$A$3:$K$37,10,FALSE),"")</f>
        <v/>
      </c>
      <c r="BJ19" s="155" t="str">
        <f>IFERROR(VLOOKUP(Y19,'別添①　勤務時間'!$A$3:$K$37,10,FALSE),"")</f>
        <v/>
      </c>
      <c r="BK19" s="155" t="str">
        <f>IFERROR(VLOOKUP(Z19,'別添①　勤務時間'!$A$3:$K$37,10,FALSE),"")</f>
        <v/>
      </c>
      <c r="BL19" s="155" t="str">
        <f>IFERROR(VLOOKUP(AA19,'別添①　勤務時間'!$A$3:$K$37,10,FALSE),"")</f>
        <v/>
      </c>
      <c r="BM19" s="155" t="str">
        <f>IFERROR(VLOOKUP(AB19,'別添①　勤務時間'!$A$3:$K$37,10,FALSE),"")</f>
        <v/>
      </c>
      <c r="BN19" s="155" t="str">
        <f>IFERROR(VLOOKUP(AC19,'別添①　勤務時間'!$A$3:$K$37,10,FALSE),"")</f>
        <v/>
      </c>
      <c r="BO19" s="155" t="str">
        <f>IFERROR(VLOOKUP(AD19,'別添①　勤務時間'!$A$3:$K$37,10,FALSE),"")</f>
        <v/>
      </c>
      <c r="BP19" s="155" t="str">
        <f>IFERROR(VLOOKUP(AE19,'別添①　勤務時間'!$A$3:$K$37,10,FALSE),"")</f>
        <v/>
      </c>
      <c r="BQ19" s="155" t="str">
        <f>IFERROR(VLOOKUP(AF19,'別添①　勤務時間'!$A$3:$K$37,10,FALSE),"")</f>
        <v/>
      </c>
      <c r="BR19" s="155" t="str">
        <f>IFERROR(VLOOKUP(AG19,'別添①　勤務時間'!$A$3:$K$37,10,FALSE),"")</f>
        <v/>
      </c>
      <c r="BS19" s="155" t="str">
        <f>IFERROR(VLOOKUP(AH19,'別添①　勤務時間'!$A$3:$K$37,10,FALSE),"")</f>
        <v/>
      </c>
      <c r="BT19" s="155" t="str">
        <f>IFERROR(VLOOKUP(AI19,'別添①　勤務時間'!$A$3:$K$37,10,FALSE),"")</f>
        <v/>
      </c>
      <c r="BU19" s="155" t="str">
        <f>IFERROR(VLOOKUP(AJ19,'別添①　勤務時間'!$A$3:$K$37,10,FALSE),"")</f>
        <v/>
      </c>
      <c r="BV19" s="155" t="str">
        <f>IFERROR(VLOOKUP(AK19,'別添①　勤務時間'!$A$3:$K$37,10,FALSE),"")</f>
        <v/>
      </c>
      <c r="BW19" s="155" t="str">
        <f>IFERROR(VLOOKUP(AL19,'別添①　勤務時間'!$A$3:$K$37,10,FALSE),"")</f>
        <v/>
      </c>
      <c r="BX19" s="155" t="str">
        <f>IFERROR(VLOOKUP(AM19,'別添①　勤務時間'!$A$3:$K$37,10,FALSE),"")</f>
        <v/>
      </c>
    </row>
    <row r="20" spans="1:76" ht="22.95" customHeight="1">
      <c r="A20" s="156" t="str">
        <f>IF(B20="","",COUNTA($B$16:B20))</f>
        <v/>
      </c>
      <c r="B20" s="20"/>
      <c r="C20" s="21"/>
      <c r="D20" s="37"/>
      <c r="E20" s="21"/>
      <c r="F20" s="20"/>
      <c r="G20" s="20"/>
      <c r="H20" s="50"/>
      <c r="I20" s="20"/>
      <c r="J20" s="21"/>
      <c r="K20" s="21"/>
      <c r="L20" s="21"/>
      <c r="M20" s="21"/>
      <c r="N20" s="21"/>
      <c r="O20" s="23"/>
      <c r="P20" s="22"/>
      <c r="Q20" s="21"/>
      <c r="R20" s="21"/>
      <c r="S20" s="21"/>
      <c r="T20" s="21"/>
      <c r="U20" s="21"/>
      <c r="V20" s="23"/>
      <c r="W20" s="22"/>
      <c r="X20" s="21"/>
      <c r="Y20" s="21"/>
      <c r="Z20" s="21"/>
      <c r="AA20" s="21"/>
      <c r="AB20" s="21"/>
      <c r="AC20" s="23"/>
      <c r="AD20" s="22"/>
      <c r="AE20" s="21"/>
      <c r="AF20" s="21"/>
      <c r="AG20" s="21"/>
      <c r="AH20" s="21"/>
      <c r="AI20" s="21"/>
      <c r="AJ20" s="19"/>
      <c r="AK20" s="22"/>
      <c r="AL20" s="21"/>
      <c r="AM20" s="23"/>
      <c r="AN20" s="157" t="str">
        <f t="shared" si="4"/>
        <v/>
      </c>
      <c r="AO20" s="158" t="str">
        <f t="shared" si="5"/>
        <v/>
      </c>
      <c r="AP20" s="158" t="str" cm="1">
        <f t="array" ref="AP20">IF(OR(AND($AN$7="",$AN$8=""),$AO20=""),"",MIN(1,ROUNDDOWN(_xlfn.IFS(AND($AN$4="4週",$AN$6="なし"),$AO20/IF($AQ20="○",30,$AN$7),AND($AN$4="歴月",$AN$6="なし"),$AN20/IF($AQ20="○",30*(DAY(EOMONTH($I$12,0))/7),$AN$8),AND($AN$4="4週",$AN$6="あり"),$AO20/IF($AQ20="○",30*($AR$7/$AN$7),$AR$7),AND($AN$4="歴月",$AN$6="あり"),$AN20/IF($AQ20="○",30*($AR$8/$AN$8)*(DAY(EOMONTH($I$12,0))/7),$AR$8)),2)))</f>
        <v/>
      </c>
      <c r="AQ20" s="19"/>
      <c r="AR20" s="24"/>
      <c r="AS20" s="45"/>
      <c r="AT20" s="155" t="str">
        <f>IFERROR(VLOOKUP(I20,'別添①　勤務時間'!$A$3:$K$37,10,FALSE),"")</f>
        <v/>
      </c>
      <c r="AU20" s="155" t="str">
        <f>IFERROR(VLOOKUP(J20,'別添①　勤務時間'!$A$3:$K$37,10,FALSE),"")</f>
        <v/>
      </c>
      <c r="AV20" s="155" t="str">
        <f>IFERROR(VLOOKUP(K20,'別添①　勤務時間'!$A$3:$K$37,10,FALSE),"")</f>
        <v/>
      </c>
      <c r="AW20" s="155" t="str">
        <f>IFERROR(VLOOKUP(L20,'別添①　勤務時間'!$A$3:$K$37,10,FALSE),"")</f>
        <v/>
      </c>
      <c r="AX20" s="155" t="str">
        <f>IFERROR(VLOOKUP(M20,'別添①　勤務時間'!$A$3:$K$37,10,FALSE),"")</f>
        <v/>
      </c>
      <c r="AY20" s="155" t="str">
        <f>IFERROR(VLOOKUP(N20,'別添①　勤務時間'!$A$3:$K$37,10,FALSE),"")</f>
        <v/>
      </c>
      <c r="AZ20" s="155" t="str">
        <f>IFERROR(VLOOKUP(O20,'別添①　勤務時間'!$A$3:$K$37,10,FALSE),"")</f>
        <v/>
      </c>
      <c r="BA20" s="155" t="str">
        <f>IFERROR(VLOOKUP(P20,'別添①　勤務時間'!$A$3:$K$37,10,FALSE),"")</f>
        <v/>
      </c>
      <c r="BB20" s="155" t="str">
        <f>IFERROR(VLOOKUP(Q20,'別添①　勤務時間'!$A$3:$K$37,10,FALSE),"")</f>
        <v/>
      </c>
      <c r="BC20" s="155" t="str">
        <f>IFERROR(VLOOKUP(R20,'別添①　勤務時間'!$A$3:$K$37,10,FALSE),"")</f>
        <v/>
      </c>
      <c r="BD20" s="155" t="str">
        <f>IFERROR(VLOOKUP(S20,'別添①　勤務時間'!$A$3:$K$37,10,FALSE),"")</f>
        <v/>
      </c>
      <c r="BE20" s="155" t="str">
        <f>IFERROR(VLOOKUP(T20,'別添①　勤務時間'!$A$3:$K$37,10,FALSE),"")</f>
        <v/>
      </c>
      <c r="BF20" s="155" t="str">
        <f>IFERROR(VLOOKUP(U20,'別添①　勤務時間'!$A$3:$K$37,10,FALSE),"")</f>
        <v/>
      </c>
      <c r="BG20" s="155" t="str">
        <f>IFERROR(VLOOKUP(V20,'別添①　勤務時間'!$A$3:$K$37,10,FALSE),"")</f>
        <v/>
      </c>
      <c r="BH20" s="155" t="str">
        <f>IFERROR(VLOOKUP(W20,'別添①　勤務時間'!$A$3:$K$37,10,FALSE),"")</f>
        <v/>
      </c>
      <c r="BI20" s="155" t="str">
        <f>IFERROR(VLOOKUP(X20,'別添①　勤務時間'!$A$3:$K$37,10,FALSE),"")</f>
        <v/>
      </c>
      <c r="BJ20" s="155" t="str">
        <f>IFERROR(VLOOKUP(Y20,'別添①　勤務時間'!$A$3:$K$37,10,FALSE),"")</f>
        <v/>
      </c>
      <c r="BK20" s="155" t="str">
        <f>IFERROR(VLOOKUP(Z20,'別添①　勤務時間'!$A$3:$K$37,10,FALSE),"")</f>
        <v/>
      </c>
      <c r="BL20" s="155" t="str">
        <f>IFERROR(VLOOKUP(AA20,'別添①　勤務時間'!$A$3:$K$37,10,FALSE),"")</f>
        <v/>
      </c>
      <c r="BM20" s="155" t="str">
        <f>IFERROR(VLOOKUP(AB20,'別添①　勤務時間'!$A$3:$K$37,10,FALSE),"")</f>
        <v/>
      </c>
      <c r="BN20" s="155" t="str">
        <f>IFERROR(VLOOKUP(AC20,'別添①　勤務時間'!$A$3:$K$37,10,FALSE),"")</f>
        <v/>
      </c>
      <c r="BO20" s="155" t="str">
        <f>IFERROR(VLOOKUP(AD20,'別添①　勤務時間'!$A$3:$K$37,10,FALSE),"")</f>
        <v/>
      </c>
      <c r="BP20" s="155" t="str">
        <f>IFERROR(VLOOKUP(AE20,'別添①　勤務時間'!$A$3:$K$37,10,FALSE),"")</f>
        <v/>
      </c>
      <c r="BQ20" s="155" t="str">
        <f>IFERROR(VLOOKUP(AF20,'別添①　勤務時間'!$A$3:$K$37,10,FALSE),"")</f>
        <v/>
      </c>
      <c r="BR20" s="155" t="str">
        <f>IFERROR(VLOOKUP(AG20,'別添①　勤務時間'!$A$3:$K$37,10,FALSE),"")</f>
        <v/>
      </c>
      <c r="BS20" s="155" t="str">
        <f>IFERROR(VLOOKUP(AH20,'別添①　勤務時間'!$A$3:$K$37,10,FALSE),"")</f>
        <v/>
      </c>
      <c r="BT20" s="155" t="str">
        <f>IFERROR(VLOOKUP(AI20,'別添①　勤務時間'!$A$3:$K$37,10,FALSE),"")</f>
        <v/>
      </c>
      <c r="BU20" s="155" t="str">
        <f>IFERROR(VLOOKUP(AJ20,'別添①　勤務時間'!$A$3:$K$37,10,FALSE),"")</f>
        <v/>
      </c>
      <c r="BV20" s="155" t="str">
        <f>IFERROR(VLOOKUP(AK20,'別添①　勤務時間'!$A$3:$K$37,10,FALSE),"")</f>
        <v/>
      </c>
      <c r="BW20" s="155" t="str">
        <f>IFERROR(VLOOKUP(AL20,'別添①　勤務時間'!$A$3:$K$37,10,FALSE),"")</f>
        <v/>
      </c>
      <c r="BX20" s="155" t="str">
        <f>IFERROR(VLOOKUP(AM20,'別添①　勤務時間'!$A$3:$K$37,10,FALSE),"")</f>
        <v/>
      </c>
    </row>
    <row r="21" spans="1:76" ht="22.95" customHeight="1">
      <c r="A21" s="156" t="str">
        <f>IF(B21="","",COUNTA($B$16:B21))</f>
        <v/>
      </c>
      <c r="B21" s="20"/>
      <c r="C21" s="21"/>
      <c r="D21" s="37"/>
      <c r="E21" s="21"/>
      <c r="F21" s="20"/>
      <c r="G21" s="20"/>
      <c r="H21" s="50"/>
      <c r="I21" s="20"/>
      <c r="J21" s="20"/>
      <c r="K21" s="21"/>
      <c r="L21" s="21"/>
      <c r="M21" s="20"/>
      <c r="N21" s="20"/>
      <c r="O21" s="20"/>
      <c r="P21" s="22"/>
      <c r="Q21" s="21"/>
      <c r="R21" s="21"/>
      <c r="S21" s="21"/>
      <c r="T21" s="21"/>
      <c r="U21" s="21"/>
      <c r="V21" s="23"/>
      <c r="W21" s="22"/>
      <c r="X21" s="21"/>
      <c r="Y21" s="21"/>
      <c r="Z21" s="21"/>
      <c r="AA21" s="21"/>
      <c r="AB21" s="21"/>
      <c r="AC21" s="23"/>
      <c r="AD21" s="22"/>
      <c r="AE21" s="21"/>
      <c r="AF21" s="21"/>
      <c r="AG21" s="21"/>
      <c r="AH21" s="21"/>
      <c r="AI21" s="21"/>
      <c r="AJ21" s="19"/>
      <c r="AK21" s="22"/>
      <c r="AL21" s="21"/>
      <c r="AM21" s="23"/>
      <c r="AN21" s="157" t="str">
        <f t="shared" si="4"/>
        <v/>
      </c>
      <c r="AO21" s="158" t="str">
        <f t="shared" si="5"/>
        <v/>
      </c>
      <c r="AP21" s="158" t="str" cm="1">
        <f t="array" ref="AP21">IF(OR(AND($AN$7="",$AN$8=""),$AO21=""),"",MIN(1,ROUNDDOWN(_xlfn.IFS(AND($AN$4="4週",$AN$6="なし"),$AO21/IF($AQ21="○",30,$AN$7),AND($AN$4="歴月",$AN$6="なし"),$AN21/IF($AQ21="○",30*(DAY(EOMONTH($I$12,0))/7),$AN$8),AND($AN$4="4週",$AN$6="あり"),$AO21/IF($AQ21="○",30*($AR$7/$AN$7),$AR$7),AND($AN$4="歴月",$AN$6="あり"),$AN21/IF($AQ21="○",30*($AR$8/$AN$8)*(DAY(EOMONTH($I$12,0))/7),$AR$8)),2)))</f>
        <v/>
      </c>
      <c r="AQ21" s="19"/>
      <c r="AR21" s="24"/>
      <c r="AS21" s="45"/>
      <c r="AT21" s="155" t="str">
        <f>IFERROR(VLOOKUP(I21,'別添①　勤務時間'!$A$3:$K$37,10,FALSE),"")</f>
        <v/>
      </c>
      <c r="AU21" s="155" t="str">
        <f>IFERROR(VLOOKUP(J21,'別添①　勤務時間'!$A$3:$K$37,10,FALSE),"")</f>
        <v/>
      </c>
      <c r="AV21" s="155" t="str">
        <f>IFERROR(VLOOKUP(K21,'別添①　勤務時間'!$A$3:$K$37,10,FALSE),"")</f>
        <v/>
      </c>
      <c r="AW21" s="155" t="str">
        <f>IFERROR(VLOOKUP(L21,'別添①　勤務時間'!$A$3:$K$37,10,FALSE),"")</f>
        <v/>
      </c>
      <c r="AX21" s="155" t="str">
        <f>IFERROR(VLOOKUP(M21,'別添①　勤務時間'!$A$3:$K$37,10,FALSE),"")</f>
        <v/>
      </c>
      <c r="AY21" s="155" t="str">
        <f>IFERROR(VLOOKUP(N21,'別添①　勤務時間'!$A$3:$K$37,10,FALSE),"")</f>
        <v/>
      </c>
      <c r="AZ21" s="155" t="str">
        <f>IFERROR(VLOOKUP(O21,'別添①　勤務時間'!$A$3:$K$37,10,FALSE),"")</f>
        <v/>
      </c>
      <c r="BA21" s="155" t="str">
        <f>IFERROR(VLOOKUP(P21,'別添①　勤務時間'!$A$3:$K$37,10,FALSE),"")</f>
        <v/>
      </c>
      <c r="BB21" s="155" t="str">
        <f>IFERROR(VLOOKUP(Q21,'別添①　勤務時間'!$A$3:$K$37,10,FALSE),"")</f>
        <v/>
      </c>
      <c r="BC21" s="155" t="str">
        <f>IFERROR(VLOOKUP(R21,'別添①　勤務時間'!$A$3:$K$37,10,FALSE),"")</f>
        <v/>
      </c>
      <c r="BD21" s="155" t="str">
        <f>IFERROR(VLOOKUP(S21,'別添①　勤務時間'!$A$3:$K$37,10,FALSE),"")</f>
        <v/>
      </c>
      <c r="BE21" s="155" t="str">
        <f>IFERROR(VLOOKUP(T21,'別添①　勤務時間'!$A$3:$K$37,10,FALSE),"")</f>
        <v/>
      </c>
      <c r="BF21" s="155" t="str">
        <f>IFERROR(VLOOKUP(U21,'別添①　勤務時間'!$A$3:$K$37,10,FALSE),"")</f>
        <v/>
      </c>
      <c r="BG21" s="155" t="str">
        <f>IFERROR(VLOOKUP(V21,'別添①　勤務時間'!$A$3:$K$37,10,FALSE),"")</f>
        <v/>
      </c>
      <c r="BH21" s="155" t="str">
        <f>IFERROR(VLOOKUP(W21,'別添①　勤務時間'!$A$3:$K$37,10,FALSE),"")</f>
        <v/>
      </c>
      <c r="BI21" s="155" t="str">
        <f>IFERROR(VLOOKUP(X21,'別添①　勤務時間'!$A$3:$K$37,10,FALSE),"")</f>
        <v/>
      </c>
      <c r="BJ21" s="155" t="str">
        <f>IFERROR(VLOOKUP(Y21,'別添①　勤務時間'!$A$3:$K$37,10,FALSE),"")</f>
        <v/>
      </c>
      <c r="BK21" s="155" t="str">
        <f>IFERROR(VLOOKUP(Z21,'別添①　勤務時間'!$A$3:$K$37,10,FALSE),"")</f>
        <v/>
      </c>
      <c r="BL21" s="155" t="str">
        <f>IFERROR(VLOOKUP(AA21,'別添①　勤務時間'!$A$3:$K$37,10,FALSE),"")</f>
        <v/>
      </c>
      <c r="BM21" s="155" t="str">
        <f>IFERROR(VLOOKUP(AB21,'別添①　勤務時間'!$A$3:$K$37,10,FALSE),"")</f>
        <v/>
      </c>
      <c r="BN21" s="155" t="str">
        <f>IFERROR(VLOOKUP(AC21,'別添①　勤務時間'!$A$3:$K$37,10,FALSE),"")</f>
        <v/>
      </c>
      <c r="BO21" s="155" t="str">
        <f>IFERROR(VLOOKUP(AD21,'別添①　勤務時間'!$A$3:$K$37,10,FALSE),"")</f>
        <v/>
      </c>
      <c r="BP21" s="155" t="str">
        <f>IFERROR(VLOOKUP(AE21,'別添①　勤務時間'!$A$3:$K$37,10,FALSE),"")</f>
        <v/>
      </c>
      <c r="BQ21" s="155" t="str">
        <f>IFERROR(VLOOKUP(AF21,'別添①　勤務時間'!$A$3:$K$37,10,FALSE),"")</f>
        <v/>
      </c>
      <c r="BR21" s="155" t="str">
        <f>IFERROR(VLOOKUP(AG21,'別添①　勤務時間'!$A$3:$K$37,10,FALSE),"")</f>
        <v/>
      </c>
      <c r="BS21" s="155" t="str">
        <f>IFERROR(VLOOKUP(AH21,'別添①　勤務時間'!$A$3:$K$37,10,FALSE),"")</f>
        <v/>
      </c>
      <c r="BT21" s="155" t="str">
        <f>IFERROR(VLOOKUP(AI21,'別添①　勤務時間'!$A$3:$K$37,10,FALSE),"")</f>
        <v/>
      </c>
      <c r="BU21" s="155" t="str">
        <f>IFERROR(VLOOKUP(AJ21,'別添①　勤務時間'!$A$3:$K$37,10,FALSE),"")</f>
        <v/>
      </c>
      <c r="BV21" s="155" t="str">
        <f>IFERROR(VLOOKUP(AK21,'別添①　勤務時間'!$A$3:$K$37,10,FALSE),"")</f>
        <v/>
      </c>
      <c r="BW21" s="155" t="str">
        <f>IFERROR(VLOOKUP(AL21,'別添①　勤務時間'!$A$3:$K$37,10,FALSE),"")</f>
        <v/>
      </c>
      <c r="BX21" s="155" t="str">
        <f>IFERROR(VLOOKUP(AM21,'別添①　勤務時間'!$A$3:$K$37,10,FALSE),"")</f>
        <v/>
      </c>
    </row>
    <row r="22" spans="1:76" ht="22.95" customHeight="1">
      <c r="A22" s="156" t="str">
        <f>IF(B22="","",COUNTA($B$16:B22))</f>
        <v/>
      </c>
      <c r="B22" s="20"/>
      <c r="C22" s="21"/>
      <c r="D22" s="37"/>
      <c r="E22" s="21"/>
      <c r="F22" s="20"/>
      <c r="G22" s="20"/>
      <c r="H22" s="50"/>
      <c r="I22" s="20"/>
      <c r="J22" s="21"/>
      <c r="K22" s="21"/>
      <c r="L22" s="21"/>
      <c r="M22" s="21"/>
      <c r="N22" s="21"/>
      <c r="O22" s="23"/>
      <c r="P22" s="22"/>
      <c r="Q22" s="21"/>
      <c r="R22" s="21"/>
      <c r="S22" s="21"/>
      <c r="T22" s="21"/>
      <c r="U22" s="21"/>
      <c r="V22" s="23"/>
      <c r="W22" s="22"/>
      <c r="X22" s="21"/>
      <c r="Y22" s="21"/>
      <c r="Z22" s="21"/>
      <c r="AA22" s="21"/>
      <c r="AB22" s="21"/>
      <c r="AC22" s="23"/>
      <c r="AD22" s="22"/>
      <c r="AE22" s="21"/>
      <c r="AF22" s="21"/>
      <c r="AG22" s="21"/>
      <c r="AH22" s="21"/>
      <c r="AI22" s="21"/>
      <c r="AJ22" s="19"/>
      <c r="AK22" s="22"/>
      <c r="AL22" s="21"/>
      <c r="AM22" s="23"/>
      <c r="AN22" s="157" t="str">
        <f t="shared" si="4"/>
        <v/>
      </c>
      <c r="AO22" s="158" t="str">
        <f t="shared" si="5"/>
        <v/>
      </c>
      <c r="AP22" s="158" t="str" cm="1">
        <f t="array" ref="AP22">IF(OR(AND($AN$7="",$AN$8=""),$AO22=""),"",MIN(1,ROUNDDOWN(_xlfn.IFS(AND($AN$4="4週",$AN$6="なし"),$AO22/IF($AQ22="○",30,$AN$7),AND($AN$4="歴月",$AN$6="なし"),$AN22/IF($AQ22="○",30*(DAY(EOMONTH($I$12,0))/7),$AN$8),AND($AN$4="4週",$AN$6="あり"),$AO22/IF($AQ22="○",30*($AR$7/$AN$7),$AR$7),AND($AN$4="歴月",$AN$6="あり"),$AN22/IF($AQ22="○",30*($AR$8/$AN$8)*(DAY(EOMONTH($I$12,0))/7),$AR$8)),2)))</f>
        <v/>
      </c>
      <c r="AQ22" s="19"/>
      <c r="AR22" s="26"/>
      <c r="AS22" s="45"/>
      <c r="AT22" s="155" t="str">
        <f>IFERROR(VLOOKUP(I22,'別添①　勤務時間'!$A$3:$K$37,10,FALSE),"")</f>
        <v/>
      </c>
      <c r="AU22" s="155" t="str">
        <f>IFERROR(VLOOKUP(J22,'別添①　勤務時間'!$A$3:$K$37,10,FALSE),"")</f>
        <v/>
      </c>
      <c r="AV22" s="155" t="str">
        <f>IFERROR(VLOOKUP(K22,'別添①　勤務時間'!$A$3:$K$37,10,FALSE),"")</f>
        <v/>
      </c>
      <c r="AW22" s="155" t="str">
        <f>IFERROR(VLOOKUP(L22,'別添①　勤務時間'!$A$3:$K$37,10,FALSE),"")</f>
        <v/>
      </c>
      <c r="AX22" s="155" t="str">
        <f>IFERROR(VLOOKUP(M22,'別添①　勤務時間'!$A$3:$K$37,10,FALSE),"")</f>
        <v/>
      </c>
      <c r="AY22" s="155" t="str">
        <f>IFERROR(VLOOKUP(N22,'別添①　勤務時間'!$A$3:$K$37,10,FALSE),"")</f>
        <v/>
      </c>
      <c r="AZ22" s="155" t="str">
        <f>IFERROR(VLOOKUP(O22,'別添①　勤務時間'!$A$3:$K$37,10,FALSE),"")</f>
        <v/>
      </c>
      <c r="BA22" s="155" t="str">
        <f>IFERROR(VLOOKUP(P22,'別添①　勤務時間'!$A$3:$K$37,10,FALSE),"")</f>
        <v/>
      </c>
      <c r="BB22" s="155" t="str">
        <f>IFERROR(VLOOKUP(Q22,'別添①　勤務時間'!$A$3:$K$37,10,FALSE),"")</f>
        <v/>
      </c>
      <c r="BC22" s="155" t="str">
        <f>IFERROR(VLOOKUP(R22,'別添①　勤務時間'!$A$3:$K$37,10,FALSE),"")</f>
        <v/>
      </c>
      <c r="BD22" s="155" t="str">
        <f>IFERROR(VLOOKUP(S22,'別添①　勤務時間'!$A$3:$K$37,10,FALSE),"")</f>
        <v/>
      </c>
      <c r="BE22" s="155" t="str">
        <f>IFERROR(VLOOKUP(T22,'別添①　勤務時間'!$A$3:$K$37,10,FALSE),"")</f>
        <v/>
      </c>
      <c r="BF22" s="155" t="str">
        <f>IFERROR(VLOOKUP(U22,'別添①　勤務時間'!$A$3:$K$37,10,FALSE),"")</f>
        <v/>
      </c>
      <c r="BG22" s="155" t="str">
        <f>IFERROR(VLOOKUP(V22,'別添①　勤務時間'!$A$3:$K$37,10,FALSE),"")</f>
        <v/>
      </c>
      <c r="BH22" s="155" t="str">
        <f>IFERROR(VLOOKUP(W22,'別添①　勤務時間'!$A$3:$K$37,10,FALSE),"")</f>
        <v/>
      </c>
      <c r="BI22" s="155" t="str">
        <f>IFERROR(VLOOKUP(X22,'別添①　勤務時間'!$A$3:$K$37,10,FALSE),"")</f>
        <v/>
      </c>
      <c r="BJ22" s="155" t="str">
        <f>IFERROR(VLOOKUP(Y22,'別添①　勤務時間'!$A$3:$K$37,10,FALSE),"")</f>
        <v/>
      </c>
      <c r="BK22" s="155" t="str">
        <f>IFERROR(VLOOKUP(Z22,'別添①　勤務時間'!$A$3:$K$37,10,FALSE),"")</f>
        <v/>
      </c>
      <c r="BL22" s="155" t="str">
        <f>IFERROR(VLOOKUP(AA22,'別添①　勤務時間'!$A$3:$K$37,10,FALSE),"")</f>
        <v/>
      </c>
      <c r="BM22" s="155" t="str">
        <f>IFERROR(VLOOKUP(AB22,'別添①　勤務時間'!$A$3:$K$37,10,FALSE),"")</f>
        <v/>
      </c>
      <c r="BN22" s="155" t="str">
        <f>IFERROR(VLOOKUP(AC22,'別添①　勤務時間'!$A$3:$K$37,10,FALSE),"")</f>
        <v/>
      </c>
      <c r="BO22" s="155" t="str">
        <f>IFERROR(VLOOKUP(AD22,'別添①　勤務時間'!$A$3:$K$37,10,FALSE),"")</f>
        <v/>
      </c>
      <c r="BP22" s="155" t="str">
        <f>IFERROR(VLOOKUP(AE22,'別添①　勤務時間'!$A$3:$K$37,10,FALSE),"")</f>
        <v/>
      </c>
      <c r="BQ22" s="155" t="str">
        <f>IFERROR(VLOOKUP(AF22,'別添①　勤務時間'!$A$3:$K$37,10,FALSE),"")</f>
        <v/>
      </c>
      <c r="BR22" s="155" t="str">
        <f>IFERROR(VLOOKUP(AG22,'別添①　勤務時間'!$A$3:$K$37,10,FALSE),"")</f>
        <v/>
      </c>
      <c r="BS22" s="155" t="str">
        <f>IFERROR(VLOOKUP(AH22,'別添①　勤務時間'!$A$3:$K$37,10,FALSE),"")</f>
        <v/>
      </c>
      <c r="BT22" s="155" t="str">
        <f>IFERROR(VLOOKUP(AI22,'別添①　勤務時間'!$A$3:$K$37,10,FALSE),"")</f>
        <v/>
      </c>
      <c r="BU22" s="155" t="str">
        <f>IFERROR(VLOOKUP(AJ22,'別添①　勤務時間'!$A$3:$K$37,10,FALSE),"")</f>
        <v/>
      </c>
      <c r="BV22" s="155" t="str">
        <f>IFERROR(VLOOKUP(AK22,'別添①　勤務時間'!$A$3:$K$37,10,FALSE),"")</f>
        <v/>
      </c>
      <c r="BW22" s="155" t="str">
        <f>IFERROR(VLOOKUP(AL22,'別添①　勤務時間'!$A$3:$K$37,10,FALSE),"")</f>
        <v/>
      </c>
      <c r="BX22" s="155" t="str">
        <f>IFERROR(VLOOKUP(AM22,'別添①　勤務時間'!$A$3:$K$37,10,FALSE),"")</f>
        <v/>
      </c>
    </row>
    <row r="23" spans="1:76" ht="22.95" customHeight="1">
      <c r="A23" s="156" t="str">
        <f>IF(B23="","",COUNTA($B$16:B23))</f>
        <v/>
      </c>
      <c r="B23" s="20"/>
      <c r="C23" s="21"/>
      <c r="D23" s="37"/>
      <c r="E23" s="21"/>
      <c r="F23" s="20"/>
      <c r="G23" s="20"/>
      <c r="H23" s="50"/>
      <c r="I23" s="20"/>
      <c r="J23" s="21"/>
      <c r="K23" s="21"/>
      <c r="L23" s="21"/>
      <c r="M23" s="21"/>
      <c r="N23" s="21"/>
      <c r="O23" s="23"/>
      <c r="P23" s="22"/>
      <c r="Q23" s="21"/>
      <c r="R23" s="21"/>
      <c r="S23" s="21"/>
      <c r="T23" s="21"/>
      <c r="U23" s="21"/>
      <c r="V23" s="23"/>
      <c r="W23" s="22"/>
      <c r="X23" s="21"/>
      <c r="Y23" s="21"/>
      <c r="Z23" s="21"/>
      <c r="AA23" s="21"/>
      <c r="AB23" s="21"/>
      <c r="AC23" s="23"/>
      <c r="AD23" s="22"/>
      <c r="AE23" s="21"/>
      <c r="AF23" s="21"/>
      <c r="AG23" s="21"/>
      <c r="AH23" s="21"/>
      <c r="AI23" s="21"/>
      <c r="AJ23" s="19"/>
      <c r="AK23" s="22"/>
      <c r="AL23" s="21"/>
      <c r="AM23" s="23"/>
      <c r="AN23" s="157" t="str">
        <f t="shared" si="4"/>
        <v/>
      </c>
      <c r="AO23" s="158" t="str">
        <f t="shared" si="5"/>
        <v/>
      </c>
      <c r="AP23" s="158" t="str" cm="1">
        <f t="array" ref="AP23">IF(OR(AND($AN$7="",$AN$8=""),$AO23=""),"",MIN(1,ROUNDDOWN(_xlfn.IFS(AND($AN$4="4週",$AN$6="なし"),$AO23/IF($AQ23="○",30,$AN$7),AND($AN$4="歴月",$AN$6="なし"),$AN23/IF($AQ23="○",30*(DAY(EOMONTH($I$12,0))/7),$AN$8),AND($AN$4="4週",$AN$6="あり"),$AO23/IF($AQ23="○",30*($AR$7/$AN$7),$AR$7),AND($AN$4="歴月",$AN$6="あり"),$AN23/IF($AQ23="○",30*($AR$8/$AN$8)*(DAY(EOMONTH($I$12,0))/7),$AR$8)),2)))</f>
        <v/>
      </c>
      <c r="AQ23" s="19"/>
      <c r="AR23" s="24"/>
      <c r="AS23" s="45"/>
      <c r="AT23" s="155" t="str">
        <f>IFERROR(VLOOKUP(I23,'別添①　勤務時間'!$A$3:$K$37,10,FALSE),"")</f>
        <v/>
      </c>
      <c r="AU23" s="155" t="str">
        <f>IFERROR(VLOOKUP(J23,'別添①　勤務時間'!$A$3:$K$37,10,FALSE),"")</f>
        <v/>
      </c>
      <c r="AV23" s="155" t="str">
        <f>IFERROR(VLOOKUP(K23,'別添①　勤務時間'!$A$3:$K$37,10,FALSE),"")</f>
        <v/>
      </c>
      <c r="AW23" s="155" t="str">
        <f>IFERROR(VLOOKUP(L23,'別添①　勤務時間'!$A$3:$K$37,10,FALSE),"")</f>
        <v/>
      </c>
      <c r="AX23" s="155" t="str">
        <f>IFERROR(VLOOKUP(M23,'別添①　勤務時間'!$A$3:$K$37,10,FALSE),"")</f>
        <v/>
      </c>
      <c r="AY23" s="155" t="str">
        <f>IFERROR(VLOOKUP(N23,'別添①　勤務時間'!$A$3:$K$37,10,FALSE),"")</f>
        <v/>
      </c>
      <c r="AZ23" s="155" t="str">
        <f>IFERROR(VLOOKUP(O23,'別添①　勤務時間'!$A$3:$K$37,10,FALSE),"")</f>
        <v/>
      </c>
      <c r="BA23" s="155" t="str">
        <f>IFERROR(VLOOKUP(P23,'別添①　勤務時間'!$A$3:$K$37,10,FALSE),"")</f>
        <v/>
      </c>
      <c r="BB23" s="155" t="str">
        <f>IFERROR(VLOOKUP(Q23,'別添①　勤務時間'!$A$3:$K$37,10,FALSE),"")</f>
        <v/>
      </c>
      <c r="BC23" s="155" t="str">
        <f>IFERROR(VLOOKUP(R23,'別添①　勤務時間'!$A$3:$K$37,10,FALSE),"")</f>
        <v/>
      </c>
      <c r="BD23" s="155" t="str">
        <f>IFERROR(VLOOKUP(S23,'別添①　勤務時間'!$A$3:$K$37,10,FALSE),"")</f>
        <v/>
      </c>
      <c r="BE23" s="155" t="str">
        <f>IFERROR(VLOOKUP(T23,'別添①　勤務時間'!$A$3:$K$37,10,FALSE),"")</f>
        <v/>
      </c>
      <c r="BF23" s="155" t="str">
        <f>IFERROR(VLOOKUP(U23,'別添①　勤務時間'!$A$3:$K$37,10,FALSE),"")</f>
        <v/>
      </c>
      <c r="BG23" s="155" t="str">
        <f>IFERROR(VLOOKUP(V23,'別添①　勤務時間'!$A$3:$K$37,10,FALSE),"")</f>
        <v/>
      </c>
      <c r="BH23" s="155" t="str">
        <f>IFERROR(VLOOKUP(W23,'別添①　勤務時間'!$A$3:$K$37,10,FALSE),"")</f>
        <v/>
      </c>
      <c r="BI23" s="155" t="str">
        <f>IFERROR(VLOOKUP(X23,'別添①　勤務時間'!$A$3:$K$37,10,FALSE),"")</f>
        <v/>
      </c>
      <c r="BJ23" s="155" t="str">
        <f>IFERROR(VLOOKUP(Y23,'別添①　勤務時間'!$A$3:$K$37,10,FALSE),"")</f>
        <v/>
      </c>
      <c r="BK23" s="155" t="str">
        <f>IFERROR(VLOOKUP(Z23,'別添①　勤務時間'!$A$3:$K$37,10,FALSE),"")</f>
        <v/>
      </c>
      <c r="BL23" s="155" t="str">
        <f>IFERROR(VLOOKUP(AA23,'別添①　勤務時間'!$A$3:$K$37,10,FALSE),"")</f>
        <v/>
      </c>
      <c r="BM23" s="155" t="str">
        <f>IFERROR(VLOOKUP(AB23,'別添①　勤務時間'!$A$3:$K$37,10,FALSE),"")</f>
        <v/>
      </c>
      <c r="BN23" s="155" t="str">
        <f>IFERROR(VLOOKUP(AC23,'別添①　勤務時間'!$A$3:$K$37,10,FALSE),"")</f>
        <v/>
      </c>
      <c r="BO23" s="155" t="str">
        <f>IFERROR(VLOOKUP(AD23,'別添①　勤務時間'!$A$3:$K$37,10,FALSE),"")</f>
        <v/>
      </c>
      <c r="BP23" s="155" t="str">
        <f>IFERROR(VLOOKUP(AE23,'別添①　勤務時間'!$A$3:$K$37,10,FALSE),"")</f>
        <v/>
      </c>
      <c r="BQ23" s="155" t="str">
        <f>IFERROR(VLOOKUP(AF23,'別添①　勤務時間'!$A$3:$K$37,10,FALSE),"")</f>
        <v/>
      </c>
      <c r="BR23" s="155" t="str">
        <f>IFERROR(VLOOKUP(AG23,'別添①　勤務時間'!$A$3:$K$37,10,FALSE),"")</f>
        <v/>
      </c>
      <c r="BS23" s="155" t="str">
        <f>IFERROR(VLOOKUP(AH23,'別添①　勤務時間'!$A$3:$K$37,10,FALSE),"")</f>
        <v/>
      </c>
      <c r="BT23" s="155" t="str">
        <f>IFERROR(VLOOKUP(AI23,'別添①　勤務時間'!$A$3:$K$37,10,FALSE),"")</f>
        <v/>
      </c>
      <c r="BU23" s="155" t="str">
        <f>IFERROR(VLOOKUP(AJ23,'別添①　勤務時間'!$A$3:$K$37,10,FALSE),"")</f>
        <v/>
      </c>
      <c r="BV23" s="155" t="str">
        <f>IFERROR(VLOOKUP(AK23,'別添①　勤務時間'!$A$3:$K$37,10,FALSE),"")</f>
        <v/>
      </c>
      <c r="BW23" s="155" t="str">
        <f>IFERROR(VLOOKUP(AL23,'別添①　勤務時間'!$A$3:$K$37,10,FALSE),"")</f>
        <v/>
      </c>
      <c r="BX23" s="155" t="str">
        <f>IFERROR(VLOOKUP(AM23,'別添①　勤務時間'!$A$3:$K$37,10,FALSE),"")</f>
        <v/>
      </c>
    </row>
    <row r="24" spans="1:76" ht="22.95" customHeight="1">
      <c r="A24" s="156" t="str">
        <f>IF(B24="","",COUNTA($B$16:B24))</f>
        <v/>
      </c>
      <c r="B24" s="20"/>
      <c r="C24" s="21"/>
      <c r="D24" s="37"/>
      <c r="E24" s="21"/>
      <c r="F24" s="20"/>
      <c r="G24" s="20"/>
      <c r="H24" s="50"/>
      <c r="I24" s="20"/>
      <c r="J24" s="21"/>
      <c r="K24" s="21"/>
      <c r="L24" s="21"/>
      <c r="M24" s="21"/>
      <c r="N24" s="21"/>
      <c r="O24" s="23"/>
      <c r="P24" s="22"/>
      <c r="Q24" s="21"/>
      <c r="R24" s="21"/>
      <c r="S24" s="21"/>
      <c r="T24" s="21"/>
      <c r="U24" s="21"/>
      <c r="V24" s="23"/>
      <c r="W24" s="22"/>
      <c r="X24" s="21"/>
      <c r="Y24" s="21"/>
      <c r="Z24" s="21"/>
      <c r="AA24" s="21"/>
      <c r="AB24" s="21"/>
      <c r="AC24" s="23"/>
      <c r="AD24" s="22"/>
      <c r="AE24" s="21"/>
      <c r="AF24" s="21"/>
      <c r="AG24" s="21"/>
      <c r="AH24" s="21"/>
      <c r="AI24" s="21"/>
      <c r="AJ24" s="19"/>
      <c r="AK24" s="22"/>
      <c r="AL24" s="21"/>
      <c r="AM24" s="23"/>
      <c r="AN24" s="157" t="str">
        <f t="shared" si="4"/>
        <v/>
      </c>
      <c r="AO24" s="158" t="str">
        <f t="shared" si="5"/>
        <v/>
      </c>
      <c r="AP24" s="158" t="str" cm="1">
        <f t="array" ref="AP24">IF(OR(AND($AN$7="",$AN$8=""),$AO24=""),"",MIN(1,ROUNDDOWN(_xlfn.IFS(AND($AN$4="4週",$AN$6="なし"),$AO24/IF($AQ24="○",30,$AN$7),AND($AN$4="歴月",$AN$6="なし"),$AN24/IF($AQ24="○",30*(DAY(EOMONTH($I$12,0))/7),$AN$8),AND($AN$4="4週",$AN$6="あり"),$AO24/IF($AQ24="○",30*($AR$7/$AN$7),$AR$7),AND($AN$4="歴月",$AN$6="あり"),$AN24/IF($AQ24="○",30*($AR$8/$AN$8)*(DAY(EOMONTH($I$12,0))/7),$AR$8)),2)))</f>
        <v/>
      </c>
      <c r="AQ24" s="19"/>
      <c r="AR24" s="24"/>
      <c r="AS24" s="45"/>
      <c r="AT24" s="155" t="str">
        <f>IFERROR(VLOOKUP(I24,'別添①　勤務時間'!$A$3:$K$37,10,FALSE),"")</f>
        <v/>
      </c>
      <c r="AU24" s="155" t="str">
        <f>IFERROR(VLOOKUP(J24,'別添①　勤務時間'!$A$3:$K$37,10,FALSE),"")</f>
        <v/>
      </c>
      <c r="AV24" s="155" t="str">
        <f>IFERROR(VLOOKUP(K24,'別添①　勤務時間'!$A$3:$K$37,10,FALSE),"")</f>
        <v/>
      </c>
      <c r="AW24" s="155" t="str">
        <f>IFERROR(VLOOKUP(L24,'別添①　勤務時間'!$A$3:$K$37,10,FALSE),"")</f>
        <v/>
      </c>
      <c r="AX24" s="155" t="str">
        <f>IFERROR(VLOOKUP(M24,'別添①　勤務時間'!$A$3:$K$37,10,FALSE),"")</f>
        <v/>
      </c>
      <c r="AY24" s="155" t="str">
        <f>IFERROR(VLOOKUP(N24,'別添①　勤務時間'!$A$3:$K$37,10,FALSE),"")</f>
        <v/>
      </c>
      <c r="AZ24" s="155" t="str">
        <f>IFERROR(VLOOKUP(O24,'別添①　勤務時間'!$A$3:$K$37,10,FALSE),"")</f>
        <v/>
      </c>
      <c r="BA24" s="155" t="str">
        <f>IFERROR(VLOOKUP(P24,'別添①　勤務時間'!$A$3:$K$37,10,FALSE),"")</f>
        <v/>
      </c>
      <c r="BB24" s="155" t="str">
        <f>IFERROR(VLOOKUP(Q24,'別添①　勤務時間'!$A$3:$K$37,10,FALSE),"")</f>
        <v/>
      </c>
      <c r="BC24" s="155" t="str">
        <f>IFERROR(VLOOKUP(R24,'別添①　勤務時間'!$A$3:$K$37,10,FALSE),"")</f>
        <v/>
      </c>
      <c r="BD24" s="155" t="str">
        <f>IFERROR(VLOOKUP(S24,'別添①　勤務時間'!$A$3:$K$37,10,FALSE),"")</f>
        <v/>
      </c>
      <c r="BE24" s="155" t="str">
        <f>IFERROR(VLOOKUP(T24,'別添①　勤務時間'!$A$3:$K$37,10,FALSE),"")</f>
        <v/>
      </c>
      <c r="BF24" s="155" t="str">
        <f>IFERROR(VLOOKUP(U24,'別添①　勤務時間'!$A$3:$K$37,10,FALSE),"")</f>
        <v/>
      </c>
      <c r="BG24" s="155" t="str">
        <f>IFERROR(VLOOKUP(V24,'別添①　勤務時間'!$A$3:$K$37,10,FALSE),"")</f>
        <v/>
      </c>
      <c r="BH24" s="155" t="str">
        <f>IFERROR(VLOOKUP(W24,'別添①　勤務時間'!$A$3:$K$37,10,FALSE),"")</f>
        <v/>
      </c>
      <c r="BI24" s="155" t="str">
        <f>IFERROR(VLOOKUP(X24,'別添①　勤務時間'!$A$3:$K$37,10,FALSE),"")</f>
        <v/>
      </c>
      <c r="BJ24" s="155" t="str">
        <f>IFERROR(VLOOKUP(Y24,'別添①　勤務時間'!$A$3:$K$37,10,FALSE),"")</f>
        <v/>
      </c>
      <c r="BK24" s="155" t="str">
        <f>IFERROR(VLOOKUP(Z24,'別添①　勤務時間'!$A$3:$K$37,10,FALSE),"")</f>
        <v/>
      </c>
      <c r="BL24" s="155" t="str">
        <f>IFERROR(VLOOKUP(AA24,'別添①　勤務時間'!$A$3:$K$37,10,FALSE),"")</f>
        <v/>
      </c>
      <c r="BM24" s="155" t="str">
        <f>IFERROR(VLOOKUP(AB24,'別添①　勤務時間'!$A$3:$K$37,10,FALSE),"")</f>
        <v/>
      </c>
      <c r="BN24" s="155" t="str">
        <f>IFERROR(VLOOKUP(AC24,'別添①　勤務時間'!$A$3:$K$37,10,FALSE),"")</f>
        <v/>
      </c>
      <c r="BO24" s="155" t="str">
        <f>IFERROR(VLOOKUP(AD24,'別添①　勤務時間'!$A$3:$K$37,10,FALSE),"")</f>
        <v/>
      </c>
      <c r="BP24" s="155" t="str">
        <f>IFERROR(VLOOKUP(AE24,'別添①　勤務時間'!$A$3:$K$37,10,FALSE),"")</f>
        <v/>
      </c>
      <c r="BQ24" s="155" t="str">
        <f>IFERROR(VLOOKUP(AF24,'別添①　勤務時間'!$A$3:$K$37,10,FALSE),"")</f>
        <v/>
      </c>
      <c r="BR24" s="155" t="str">
        <f>IFERROR(VLOOKUP(AG24,'別添①　勤務時間'!$A$3:$K$37,10,FALSE),"")</f>
        <v/>
      </c>
      <c r="BS24" s="155" t="str">
        <f>IFERROR(VLOOKUP(AH24,'別添①　勤務時間'!$A$3:$K$37,10,FALSE),"")</f>
        <v/>
      </c>
      <c r="BT24" s="155" t="str">
        <f>IFERROR(VLOOKUP(AI24,'別添①　勤務時間'!$A$3:$K$37,10,FALSE),"")</f>
        <v/>
      </c>
      <c r="BU24" s="155" t="str">
        <f>IFERROR(VLOOKUP(AJ24,'別添①　勤務時間'!$A$3:$K$37,10,FALSE),"")</f>
        <v/>
      </c>
      <c r="BV24" s="155" t="str">
        <f>IFERROR(VLOOKUP(AK24,'別添①　勤務時間'!$A$3:$K$37,10,FALSE),"")</f>
        <v/>
      </c>
      <c r="BW24" s="155" t="str">
        <f>IFERROR(VLOOKUP(AL24,'別添①　勤務時間'!$A$3:$K$37,10,FALSE),"")</f>
        <v/>
      </c>
      <c r="BX24" s="155" t="str">
        <f>IFERROR(VLOOKUP(AM24,'別添①　勤務時間'!$A$3:$K$37,10,FALSE),"")</f>
        <v/>
      </c>
    </row>
    <row r="25" spans="1:76" ht="22.95" customHeight="1">
      <c r="A25" s="156" t="str">
        <f>IF(B25="","",COUNTA($B$16:B25))</f>
        <v/>
      </c>
      <c r="B25" s="20"/>
      <c r="C25" s="21"/>
      <c r="D25" s="37"/>
      <c r="E25" s="21"/>
      <c r="F25" s="20"/>
      <c r="G25" s="20"/>
      <c r="H25" s="50"/>
      <c r="I25" s="20"/>
      <c r="J25" s="21"/>
      <c r="K25" s="21"/>
      <c r="L25" s="21"/>
      <c r="M25" s="21"/>
      <c r="N25" s="21"/>
      <c r="O25" s="23"/>
      <c r="P25" s="22"/>
      <c r="Q25" s="21"/>
      <c r="R25" s="21"/>
      <c r="S25" s="21"/>
      <c r="T25" s="21"/>
      <c r="U25" s="21"/>
      <c r="V25" s="23"/>
      <c r="W25" s="22"/>
      <c r="X25" s="21"/>
      <c r="Y25" s="21"/>
      <c r="Z25" s="21"/>
      <c r="AA25" s="21"/>
      <c r="AB25" s="21"/>
      <c r="AC25" s="23"/>
      <c r="AD25" s="22"/>
      <c r="AE25" s="21"/>
      <c r="AF25" s="21"/>
      <c r="AG25" s="21"/>
      <c r="AH25" s="21"/>
      <c r="AI25" s="21"/>
      <c r="AJ25" s="19"/>
      <c r="AK25" s="22"/>
      <c r="AL25" s="21"/>
      <c r="AM25" s="23"/>
      <c r="AN25" s="157" t="str">
        <f t="shared" si="4"/>
        <v/>
      </c>
      <c r="AO25" s="158" t="str">
        <f t="shared" si="5"/>
        <v/>
      </c>
      <c r="AP25" s="158" t="str" cm="1">
        <f t="array" ref="AP25">IF(OR(AND($AN$7="",$AN$8=""),$AO25=""),"",MIN(1,ROUNDDOWN(_xlfn.IFS(AND($AN$4="4週",$AN$6="なし"),$AO25/IF($AQ25="○",30,$AN$7),AND($AN$4="歴月",$AN$6="なし"),$AN25/IF($AQ25="○",30*(DAY(EOMONTH($I$12,0))/7),$AN$8),AND($AN$4="4週",$AN$6="あり"),$AO25/IF($AQ25="○",30*($AR$7/$AN$7),$AR$7),AND($AN$4="歴月",$AN$6="あり"),$AN25/IF($AQ25="○",30*($AR$8/$AN$8)*(DAY(EOMONTH($I$12,0))/7),$AR$8)),2)))</f>
        <v/>
      </c>
      <c r="AQ25" s="19"/>
      <c r="AR25" s="24"/>
      <c r="AS25" s="45"/>
      <c r="AT25" s="155" t="str">
        <f>IFERROR(VLOOKUP(I25,'別添①　勤務時間'!$A$3:$K$37,10,FALSE),"")</f>
        <v/>
      </c>
      <c r="AU25" s="155" t="str">
        <f>IFERROR(VLOOKUP(J25,'別添①　勤務時間'!$A$3:$K$37,10,FALSE),"")</f>
        <v/>
      </c>
      <c r="AV25" s="155" t="str">
        <f>IFERROR(VLOOKUP(K25,'別添①　勤務時間'!$A$3:$K$37,10,FALSE),"")</f>
        <v/>
      </c>
      <c r="AW25" s="155" t="str">
        <f>IFERROR(VLOOKUP(L25,'別添①　勤務時間'!$A$3:$K$37,10,FALSE),"")</f>
        <v/>
      </c>
      <c r="AX25" s="155" t="str">
        <f>IFERROR(VLOOKUP(M25,'別添①　勤務時間'!$A$3:$K$37,10,FALSE),"")</f>
        <v/>
      </c>
      <c r="AY25" s="155" t="str">
        <f>IFERROR(VLOOKUP(N25,'別添①　勤務時間'!$A$3:$K$37,10,FALSE),"")</f>
        <v/>
      </c>
      <c r="AZ25" s="155" t="str">
        <f>IFERROR(VLOOKUP(O25,'別添①　勤務時間'!$A$3:$K$37,10,FALSE),"")</f>
        <v/>
      </c>
      <c r="BA25" s="155" t="str">
        <f>IFERROR(VLOOKUP(P25,'別添①　勤務時間'!$A$3:$K$37,10,FALSE),"")</f>
        <v/>
      </c>
      <c r="BB25" s="155" t="str">
        <f>IFERROR(VLOOKUP(Q25,'別添①　勤務時間'!$A$3:$K$37,10,FALSE),"")</f>
        <v/>
      </c>
      <c r="BC25" s="155" t="str">
        <f>IFERROR(VLOOKUP(R25,'別添①　勤務時間'!$A$3:$K$37,10,FALSE),"")</f>
        <v/>
      </c>
      <c r="BD25" s="155" t="str">
        <f>IFERROR(VLOOKUP(S25,'別添①　勤務時間'!$A$3:$K$37,10,FALSE),"")</f>
        <v/>
      </c>
      <c r="BE25" s="155" t="str">
        <f>IFERROR(VLOOKUP(T25,'別添①　勤務時間'!$A$3:$K$37,10,FALSE),"")</f>
        <v/>
      </c>
      <c r="BF25" s="155" t="str">
        <f>IFERROR(VLOOKUP(U25,'別添①　勤務時間'!$A$3:$K$37,10,FALSE),"")</f>
        <v/>
      </c>
      <c r="BG25" s="155" t="str">
        <f>IFERROR(VLOOKUP(V25,'別添①　勤務時間'!$A$3:$K$37,10,FALSE),"")</f>
        <v/>
      </c>
      <c r="BH25" s="155" t="str">
        <f>IFERROR(VLOOKUP(W25,'別添①　勤務時間'!$A$3:$K$37,10,FALSE),"")</f>
        <v/>
      </c>
      <c r="BI25" s="155" t="str">
        <f>IFERROR(VLOOKUP(X25,'別添①　勤務時間'!$A$3:$K$37,10,FALSE),"")</f>
        <v/>
      </c>
      <c r="BJ25" s="155" t="str">
        <f>IFERROR(VLOOKUP(Y25,'別添①　勤務時間'!$A$3:$K$37,10,FALSE),"")</f>
        <v/>
      </c>
      <c r="BK25" s="155" t="str">
        <f>IFERROR(VLOOKUP(Z25,'別添①　勤務時間'!$A$3:$K$37,10,FALSE),"")</f>
        <v/>
      </c>
      <c r="BL25" s="155" t="str">
        <f>IFERROR(VLOOKUP(AA25,'別添①　勤務時間'!$A$3:$K$37,10,FALSE),"")</f>
        <v/>
      </c>
      <c r="BM25" s="155" t="str">
        <f>IFERROR(VLOOKUP(AB25,'別添①　勤務時間'!$A$3:$K$37,10,FALSE),"")</f>
        <v/>
      </c>
      <c r="BN25" s="155" t="str">
        <f>IFERROR(VLOOKUP(AC25,'別添①　勤務時間'!$A$3:$K$37,10,FALSE),"")</f>
        <v/>
      </c>
      <c r="BO25" s="155" t="str">
        <f>IFERROR(VLOOKUP(AD25,'別添①　勤務時間'!$A$3:$K$37,10,FALSE),"")</f>
        <v/>
      </c>
      <c r="BP25" s="155" t="str">
        <f>IFERROR(VLOOKUP(AE25,'別添①　勤務時間'!$A$3:$K$37,10,FALSE),"")</f>
        <v/>
      </c>
      <c r="BQ25" s="155" t="str">
        <f>IFERROR(VLOOKUP(AF25,'別添①　勤務時間'!$A$3:$K$37,10,FALSE),"")</f>
        <v/>
      </c>
      <c r="BR25" s="155" t="str">
        <f>IFERROR(VLOOKUP(AG25,'別添①　勤務時間'!$A$3:$K$37,10,FALSE),"")</f>
        <v/>
      </c>
      <c r="BS25" s="155" t="str">
        <f>IFERROR(VLOOKUP(AH25,'別添①　勤務時間'!$A$3:$K$37,10,FALSE),"")</f>
        <v/>
      </c>
      <c r="BT25" s="155" t="str">
        <f>IFERROR(VLOOKUP(AI25,'別添①　勤務時間'!$A$3:$K$37,10,FALSE),"")</f>
        <v/>
      </c>
      <c r="BU25" s="155" t="str">
        <f>IFERROR(VLOOKUP(AJ25,'別添①　勤務時間'!$A$3:$K$37,10,FALSE),"")</f>
        <v/>
      </c>
      <c r="BV25" s="155" t="str">
        <f>IFERROR(VLOOKUP(AK25,'別添①　勤務時間'!$A$3:$K$37,10,FALSE),"")</f>
        <v/>
      </c>
      <c r="BW25" s="155" t="str">
        <f>IFERROR(VLOOKUP(AL25,'別添①　勤務時間'!$A$3:$K$37,10,FALSE),"")</f>
        <v/>
      </c>
      <c r="BX25" s="155" t="str">
        <f>IFERROR(VLOOKUP(AM25,'別添①　勤務時間'!$A$3:$K$37,10,FALSE),"")</f>
        <v/>
      </c>
    </row>
    <row r="26" spans="1:76" ht="22.95" customHeight="1">
      <c r="A26" s="156" t="str">
        <f>IF(B26="","",COUNTA($B$16:B26))</f>
        <v/>
      </c>
      <c r="B26" s="20"/>
      <c r="C26" s="21"/>
      <c r="D26" s="37"/>
      <c r="E26" s="21"/>
      <c r="F26" s="20"/>
      <c r="G26" s="20"/>
      <c r="H26" s="50"/>
      <c r="I26" s="20"/>
      <c r="J26" s="21"/>
      <c r="K26" s="21"/>
      <c r="L26" s="21"/>
      <c r="M26" s="21"/>
      <c r="N26" s="21"/>
      <c r="O26" s="23"/>
      <c r="P26" s="22"/>
      <c r="Q26" s="21"/>
      <c r="R26" s="21"/>
      <c r="S26" s="21"/>
      <c r="T26" s="21"/>
      <c r="U26" s="21"/>
      <c r="V26" s="23"/>
      <c r="W26" s="22"/>
      <c r="X26" s="21"/>
      <c r="Y26" s="21"/>
      <c r="Z26" s="21"/>
      <c r="AA26" s="21"/>
      <c r="AB26" s="21"/>
      <c r="AC26" s="23"/>
      <c r="AD26" s="22"/>
      <c r="AE26" s="21"/>
      <c r="AF26" s="21"/>
      <c r="AG26" s="21"/>
      <c r="AH26" s="21"/>
      <c r="AI26" s="21"/>
      <c r="AJ26" s="19"/>
      <c r="AK26" s="22"/>
      <c r="AL26" s="21"/>
      <c r="AM26" s="23"/>
      <c r="AN26" s="157" t="str">
        <f t="shared" si="4"/>
        <v/>
      </c>
      <c r="AO26" s="158" t="str">
        <f t="shared" si="5"/>
        <v/>
      </c>
      <c r="AP26" s="158" t="str" cm="1">
        <f t="array" ref="AP26">IF(OR(AND($AN$7="",$AN$8=""),$AO26=""),"",MIN(1,ROUNDDOWN(_xlfn.IFS(AND($AN$4="4週",$AN$6="なし"),$AO26/IF($AQ26="○",30,$AN$7),AND($AN$4="歴月",$AN$6="なし"),$AN26/IF($AQ26="○",30*(DAY(EOMONTH($I$12,0))/7),$AN$8),AND($AN$4="4週",$AN$6="あり"),$AO26/IF($AQ26="○",30*($AR$7/$AN$7),$AR$7),AND($AN$4="歴月",$AN$6="あり"),$AN26/IF($AQ26="○",30*($AR$8/$AN$8)*(DAY(EOMONTH($I$12,0))/7),$AR$8)),2)))</f>
        <v/>
      </c>
      <c r="AQ26" s="19"/>
      <c r="AR26" s="24"/>
      <c r="AS26" s="45"/>
      <c r="AT26" s="155" t="str">
        <f>IFERROR(VLOOKUP(I26,'別添①　勤務時間'!$A$3:$K$37,10,FALSE),"")</f>
        <v/>
      </c>
      <c r="AU26" s="155" t="str">
        <f>IFERROR(VLOOKUP(J26,'別添①　勤務時間'!$A$3:$K$37,10,FALSE),"")</f>
        <v/>
      </c>
      <c r="AV26" s="155" t="str">
        <f>IFERROR(VLOOKUP(K26,'別添①　勤務時間'!$A$3:$K$37,10,FALSE),"")</f>
        <v/>
      </c>
      <c r="AW26" s="155" t="str">
        <f>IFERROR(VLOOKUP(L26,'別添①　勤務時間'!$A$3:$K$37,10,FALSE),"")</f>
        <v/>
      </c>
      <c r="AX26" s="155" t="str">
        <f>IFERROR(VLOOKUP(M26,'別添①　勤務時間'!$A$3:$K$37,10,FALSE),"")</f>
        <v/>
      </c>
      <c r="AY26" s="155" t="str">
        <f>IFERROR(VLOOKUP(N26,'別添①　勤務時間'!$A$3:$K$37,10,FALSE),"")</f>
        <v/>
      </c>
      <c r="AZ26" s="155" t="str">
        <f>IFERROR(VLOOKUP(O26,'別添①　勤務時間'!$A$3:$K$37,10,FALSE),"")</f>
        <v/>
      </c>
      <c r="BA26" s="155" t="str">
        <f>IFERROR(VLOOKUP(P26,'別添①　勤務時間'!$A$3:$K$37,10,FALSE),"")</f>
        <v/>
      </c>
      <c r="BB26" s="155" t="str">
        <f>IFERROR(VLOOKUP(Q26,'別添①　勤務時間'!$A$3:$K$37,10,FALSE),"")</f>
        <v/>
      </c>
      <c r="BC26" s="155" t="str">
        <f>IFERROR(VLOOKUP(R26,'別添①　勤務時間'!$A$3:$K$37,10,FALSE),"")</f>
        <v/>
      </c>
      <c r="BD26" s="155" t="str">
        <f>IFERROR(VLOOKUP(S26,'別添①　勤務時間'!$A$3:$K$37,10,FALSE),"")</f>
        <v/>
      </c>
      <c r="BE26" s="155" t="str">
        <f>IFERROR(VLOOKUP(T26,'別添①　勤務時間'!$A$3:$K$37,10,FALSE),"")</f>
        <v/>
      </c>
      <c r="BF26" s="155" t="str">
        <f>IFERROR(VLOOKUP(U26,'別添①　勤務時間'!$A$3:$K$37,10,FALSE),"")</f>
        <v/>
      </c>
      <c r="BG26" s="155" t="str">
        <f>IFERROR(VLOOKUP(V26,'別添①　勤務時間'!$A$3:$K$37,10,FALSE),"")</f>
        <v/>
      </c>
      <c r="BH26" s="155" t="str">
        <f>IFERROR(VLOOKUP(W26,'別添①　勤務時間'!$A$3:$K$37,10,FALSE),"")</f>
        <v/>
      </c>
      <c r="BI26" s="155" t="str">
        <f>IFERROR(VLOOKUP(X26,'別添①　勤務時間'!$A$3:$K$37,10,FALSE),"")</f>
        <v/>
      </c>
      <c r="BJ26" s="155" t="str">
        <f>IFERROR(VLOOKUP(Y26,'別添①　勤務時間'!$A$3:$K$37,10,FALSE),"")</f>
        <v/>
      </c>
      <c r="BK26" s="155" t="str">
        <f>IFERROR(VLOOKUP(Z26,'別添①　勤務時間'!$A$3:$K$37,10,FALSE),"")</f>
        <v/>
      </c>
      <c r="BL26" s="155" t="str">
        <f>IFERROR(VLOOKUP(AA26,'別添①　勤務時間'!$A$3:$K$37,10,FALSE),"")</f>
        <v/>
      </c>
      <c r="BM26" s="155" t="str">
        <f>IFERROR(VLOOKUP(AB26,'別添①　勤務時間'!$A$3:$K$37,10,FALSE),"")</f>
        <v/>
      </c>
      <c r="BN26" s="155" t="str">
        <f>IFERROR(VLOOKUP(AC26,'別添①　勤務時間'!$A$3:$K$37,10,FALSE),"")</f>
        <v/>
      </c>
      <c r="BO26" s="155" t="str">
        <f>IFERROR(VLOOKUP(AD26,'別添①　勤務時間'!$A$3:$K$37,10,FALSE),"")</f>
        <v/>
      </c>
      <c r="BP26" s="155" t="str">
        <f>IFERROR(VLOOKUP(AE26,'別添①　勤務時間'!$A$3:$K$37,10,FALSE),"")</f>
        <v/>
      </c>
      <c r="BQ26" s="155" t="str">
        <f>IFERROR(VLOOKUP(AF26,'別添①　勤務時間'!$A$3:$K$37,10,FALSE),"")</f>
        <v/>
      </c>
      <c r="BR26" s="155" t="str">
        <f>IFERROR(VLOOKUP(AG26,'別添①　勤務時間'!$A$3:$K$37,10,FALSE),"")</f>
        <v/>
      </c>
      <c r="BS26" s="155" t="str">
        <f>IFERROR(VLOOKUP(AH26,'別添①　勤務時間'!$A$3:$K$37,10,FALSE),"")</f>
        <v/>
      </c>
      <c r="BT26" s="155" t="str">
        <f>IFERROR(VLOOKUP(AI26,'別添①　勤務時間'!$A$3:$K$37,10,FALSE),"")</f>
        <v/>
      </c>
      <c r="BU26" s="155" t="str">
        <f>IFERROR(VLOOKUP(AJ26,'別添①　勤務時間'!$A$3:$K$37,10,FALSE),"")</f>
        <v/>
      </c>
      <c r="BV26" s="155" t="str">
        <f>IFERROR(VLOOKUP(AK26,'別添①　勤務時間'!$A$3:$K$37,10,FALSE),"")</f>
        <v/>
      </c>
      <c r="BW26" s="155" t="str">
        <f>IFERROR(VLOOKUP(AL26,'別添①　勤務時間'!$A$3:$K$37,10,FALSE),"")</f>
        <v/>
      </c>
      <c r="BX26" s="155" t="str">
        <f>IFERROR(VLOOKUP(AM26,'別添①　勤務時間'!$A$3:$K$37,10,FALSE),"")</f>
        <v/>
      </c>
    </row>
    <row r="27" spans="1:76" ht="22.95" customHeight="1">
      <c r="A27" s="156" t="str">
        <f>IF(B27="","",COUNTA($B$16:B27))</f>
        <v/>
      </c>
      <c r="B27" s="20"/>
      <c r="C27" s="21"/>
      <c r="D27" s="37"/>
      <c r="E27" s="21"/>
      <c r="F27" s="20"/>
      <c r="G27" s="20"/>
      <c r="H27" s="50"/>
      <c r="I27" s="20"/>
      <c r="J27" s="21"/>
      <c r="K27" s="21"/>
      <c r="L27" s="21"/>
      <c r="M27" s="21"/>
      <c r="N27" s="21"/>
      <c r="O27" s="23"/>
      <c r="P27" s="22"/>
      <c r="Q27" s="21"/>
      <c r="R27" s="21"/>
      <c r="S27" s="21"/>
      <c r="T27" s="21"/>
      <c r="U27" s="21"/>
      <c r="V27" s="23"/>
      <c r="W27" s="22"/>
      <c r="X27" s="21"/>
      <c r="Y27" s="21"/>
      <c r="Z27" s="21"/>
      <c r="AA27" s="21"/>
      <c r="AB27" s="21"/>
      <c r="AC27" s="23"/>
      <c r="AD27" s="22"/>
      <c r="AE27" s="21"/>
      <c r="AF27" s="21"/>
      <c r="AG27" s="21"/>
      <c r="AH27" s="21"/>
      <c r="AI27" s="21"/>
      <c r="AJ27" s="19"/>
      <c r="AK27" s="22"/>
      <c r="AL27" s="21"/>
      <c r="AM27" s="23"/>
      <c r="AN27" s="157" t="str">
        <f t="shared" si="4"/>
        <v/>
      </c>
      <c r="AO27" s="158" t="str">
        <f t="shared" si="5"/>
        <v/>
      </c>
      <c r="AP27" s="158" t="str" cm="1">
        <f t="array" ref="AP27">IF(OR(AND($AN$7="",$AN$8=""),$AO27=""),"",MIN(1,ROUNDDOWN(_xlfn.IFS(AND($AN$4="4週",$AN$6="なし"),$AO27/IF($AQ27="○",30,$AN$7),AND($AN$4="歴月",$AN$6="なし"),$AN27/IF($AQ27="○",30*(DAY(EOMONTH($I$12,0))/7),$AN$8),AND($AN$4="4週",$AN$6="あり"),$AO27/IF($AQ27="○",30*($AR$7/$AN$7),$AR$7),AND($AN$4="歴月",$AN$6="あり"),$AN27/IF($AQ27="○",30*($AR$8/$AN$8)*(DAY(EOMONTH($I$12,0))/7),$AR$8)),2)))</f>
        <v/>
      </c>
      <c r="AQ27" s="19"/>
      <c r="AR27" s="24"/>
      <c r="AS27" s="45"/>
      <c r="AT27" s="155" t="str">
        <f>IFERROR(VLOOKUP(I27,'別添①　勤務時間'!$A$3:$K$37,10,FALSE),"")</f>
        <v/>
      </c>
      <c r="AU27" s="155" t="str">
        <f>IFERROR(VLOOKUP(J27,'別添①　勤務時間'!$A$3:$K$37,10,FALSE),"")</f>
        <v/>
      </c>
      <c r="AV27" s="155" t="str">
        <f>IFERROR(VLOOKUP(K27,'別添①　勤務時間'!$A$3:$K$37,10,FALSE),"")</f>
        <v/>
      </c>
      <c r="AW27" s="155" t="str">
        <f>IFERROR(VLOOKUP(L27,'別添①　勤務時間'!$A$3:$K$37,10,FALSE),"")</f>
        <v/>
      </c>
      <c r="AX27" s="155" t="str">
        <f>IFERROR(VLOOKUP(M27,'別添①　勤務時間'!$A$3:$K$37,10,FALSE),"")</f>
        <v/>
      </c>
      <c r="AY27" s="155" t="str">
        <f>IFERROR(VLOOKUP(N27,'別添①　勤務時間'!$A$3:$K$37,10,FALSE),"")</f>
        <v/>
      </c>
      <c r="AZ27" s="155" t="str">
        <f>IFERROR(VLOOKUP(O27,'別添①　勤務時間'!$A$3:$K$37,10,FALSE),"")</f>
        <v/>
      </c>
      <c r="BA27" s="155" t="str">
        <f>IFERROR(VLOOKUP(P27,'別添①　勤務時間'!$A$3:$K$37,10,FALSE),"")</f>
        <v/>
      </c>
      <c r="BB27" s="155" t="str">
        <f>IFERROR(VLOOKUP(Q27,'別添①　勤務時間'!$A$3:$K$37,10,FALSE),"")</f>
        <v/>
      </c>
      <c r="BC27" s="155" t="str">
        <f>IFERROR(VLOOKUP(R27,'別添①　勤務時間'!$A$3:$K$37,10,FALSE),"")</f>
        <v/>
      </c>
      <c r="BD27" s="155" t="str">
        <f>IFERROR(VLOOKUP(S27,'別添①　勤務時間'!$A$3:$K$37,10,FALSE),"")</f>
        <v/>
      </c>
      <c r="BE27" s="155" t="str">
        <f>IFERROR(VLOOKUP(T27,'別添①　勤務時間'!$A$3:$K$37,10,FALSE),"")</f>
        <v/>
      </c>
      <c r="BF27" s="155" t="str">
        <f>IFERROR(VLOOKUP(U27,'別添①　勤務時間'!$A$3:$K$37,10,FALSE),"")</f>
        <v/>
      </c>
      <c r="BG27" s="155" t="str">
        <f>IFERROR(VLOOKUP(V27,'別添①　勤務時間'!$A$3:$K$37,10,FALSE),"")</f>
        <v/>
      </c>
      <c r="BH27" s="155" t="str">
        <f>IFERROR(VLOOKUP(W27,'別添①　勤務時間'!$A$3:$K$37,10,FALSE),"")</f>
        <v/>
      </c>
      <c r="BI27" s="155" t="str">
        <f>IFERROR(VLOOKUP(X27,'別添①　勤務時間'!$A$3:$K$37,10,FALSE),"")</f>
        <v/>
      </c>
      <c r="BJ27" s="155" t="str">
        <f>IFERROR(VLOOKUP(Y27,'別添①　勤務時間'!$A$3:$K$37,10,FALSE),"")</f>
        <v/>
      </c>
      <c r="BK27" s="155" t="str">
        <f>IFERROR(VLOOKUP(Z27,'別添①　勤務時間'!$A$3:$K$37,10,FALSE),"")</f>
        <v/>
      </c>
      <c r="BL27" s="155" t="str">
        <f>IFERROR(VLOOKUP(AA27,'別添①　勤務時間'!$A$3:$K$37,10,FALSE),"")</f>
        <v/>
      </c>
      <c r="BM27" s="155" t="str">
        <f>IFERROR(VLOOKUP(AB27,'別添①　勤務時間'!$A$3:$K$37,10,FALSE),"")</f>
        <v/>
      </c>
      <c r="BN27" s="155" t="str">
        <f>IFERROR(VLOOKUP(AC27,'別添①　勤務時間'!$A$3:$K$37,10,FALSE),"")</f>
        <v/>
      </c>
      <c r="BO27" s="155" t="str">
        <f>IFERROR(VLOOKUP(AD27,'別添①　勤務時間'!$A$3:$K$37,10,FALSE),"")</f>
        <v/>
      </c>
      <c r="BP27" s="155" t="str">
        <f>IFERROR(VLOOKUP(AE27,'別添①　勤務時間'!$A$3:$K$37,10,FALSE),"")</f>
        <v/>
      </c>
      <c r="BQ27" s="155" t="str">
        <f>IFERROR(VLOOKUP(AF27,'別添①　勤務時間'!$A$3:$K$37,10,FALSE),"")</f>
        <v/>
      </c>
      <c r="BR27" s="155" t="str">
        <f>IFERROR(VLOOKUP(AG27,'別添①　勤務時間'!$A$3:$K$37,10,FALSE),"")</f>
        <v/>
      </c>
      <c r="BS27" s="155" t="str">
        <f>IFERROR(VLOOKUP(AH27,'別添①　勤務時間'!$A$3:$K$37,10,FALSE),"")</f>
        <v/>
      </c>
      <c r="BT27" s="155" t="str">
        <f>IFERROR(VLOOKUP(AI27,'別添①　勤務時間'!$A$3:$K$37,10,FALSE),"")</f>
        <v/>
      </c>
      <c r="BU27" s="155" t="str">
        <f>IFERROR(VLOOKUP(AJ27,'別添①　勤務時間'!$A$3:$K$37,10,FALSE),"")</f>
        <v/>
      </c>
      <c r="BV27" s="155" t="str">
        <f>IFERROR(VLOOKUP(AK27,'別添①　勤務時間'!$A$3:$K$37,10,FALSE),"")</f>
        <v/>
      </c>
      <c r="BW27" s="155" t="str">
        <f>IFERROR(VLOOKUP(AL27,'別添①　勤務時間'!$A$3:$K$37,10,FALSE),"")</f>
        <v/>
      </c>
      <c r="BX27" s="155" t="str">
        <f>IFERROR(VLOOKUP(AM27,'別添①　勤務時間'!$A$3:$K$37,10,FALSE),"")</f>
        <v/>
      </c>
    </row>
    <row r="28" spans="1:76" ht="22.95" customHeight="1">
      <c r="A28" s="156" t="str">
        <f>IF(B28="","",COUNTA($B$16:B28))</f>
        <v/>
      </c>
      <c r="B28" s="20"/>
      <c r="C28" s="21"/>
      <c r="D28" s="37"/>
      <c r="E28" s="21"/>
      <c r="F28" s="20"/>
      <c r="G28" s="20"/>
      <c r="H28" s="50"/>
      <c r="I28" s="20"/>
      <c r="J28" s="21"/>
      <c r="K28" s="21"/>
      <c r="L28" s="21"/>
      <c r="M28" s="21"/>
      <c r="N28" s="21"/>
      <c r="O28" s="23"/>
      <c r="P28" s="22"/>
      <c r="Q28" s="21"/>
      <c r="R28" s="21"/>
      <c r="S28" s="21"/>
      <c r="T28" s="21"/>
      <c r="U28" s="21"/>
      <c r="V28" s="23"/>
      <c r="W28" s="22"/>
      <c r="X28" s="21"/>
      <c r="Y28" s="21"/>
      <c r="Z28" s="21"/>
      <c r="AA28" s="21"/>
      <c r="AB28" s="21"/>
      <c r="AC28" s="23"/>
      <c r="AD28" s="22"/>
      <c r="AE28" s="21"/>
      <c r="AF28" s="21"/>
      <c r="AG28" s="21"/>
      <c r="AH28" s="21"/>
      <c r="AI28" s="21"/>
      <c r="AJ28" s="19"/>
      <c r="AK28" s="22"/>
      <c r="AL28" s="21"/>
      <c r="AM28" s="23"/>
      <c r="AN28" s="157" t="str">
        <f t="shared" si="4"/>
        <v/>
      </c>
      <c r="AO28" s="158" t="str">
        <f t="shared" si="5"/>
        <v/>
      </c>
      <c r="AP28" s="158" t="str" cm="1">
        <f t="array" ref="AP28">IF(OR(AND($AN$7="",$AN$8=""),$AO28=""),"",MIN(1,ROUNDDOWN(_xlfn.IFS(AND($AN$4="4週",$AN$6="なし"),$AO28/IF($AQ28="○",30,$AN$7),AND($AN$4="歴月",$AN$6="なし"),$AN28/IF($AQ28="○",30*(DAY(EOMONTH($I$12,0))/7),$AN$8),AND($AN$4="4週",$AN$6="あり"),$AO28/IF($AQ28="○",30*($AR$7/$AN$7),$AR$7),AND($AN$4="歴月",$AN$6="あり"),$AN28/IF($AQ28="○",30*($AR$8/$AN$8)*(DAY(EOMONTH($I$12,0))/7),$AR$8)),2)))</f>
        <v/>
      </c>
      <c r="AQ28" s="19"/>
      <c r="AR28" s="24"/>
      <c r="AS28" s="45"/>
      <c r="AT28" s="155" t="str">
        <f>IFERROR(VLOOKUP(I28,'別添①　勤務時間'!$A$3:$K$37,10,FALSE),"")</f>
        <v/>
      </c>
      <c r="AU28" s="155" t="str">
        <f>IFERROR(VLOOKUP(J28,'別添①　勤務時間'!$A$3:$K$37,10,FALSE),"")</f>
        <v/>
      </c>
      <c r="AV28" s="155" t="str">
        <f>IFERROR(VLOOKUP(K28,'別添①　勤務時間'!$A$3:$K$37,10,FALSE),"")</f>
        <v/>
      </c>
      <c r="AW28" s="155" t="str">
        <f>IFERROR(VLOOKUP(L28,'別添①　勤務時間'!$A$3:$K$37,10,FALSE),"")</f>
        <v/>
      </c>
      <c r="AX28" s="155" t="str">
        <f>IFERROR(VLOOKUP(M28,'別添①　勤務時間'!$A$3:$K$37,10,FALSE),"")</f>
        <v/>
      </c>
      <c r="AY28" s="155" t="str">
        <f>IFERROR(VLOOKUP(N28,'別添①　勤務時間'!$A$3:$K$37,10,FALSE),"")</f>
        <v/>
      </c>
      <c r="AZ28" s="155" t="str">
        <f>IFERROR(VLOOKUP(O28,'別添①　勤務時間'!$A$3:$K$37,10,FALSE),"")</f>
        <v/>
      </c>
      <c r="BA28" s="155" t="str">
        <f>IFERROR(VLOOKUP(P28,'別添①　勤務時間'!$A$3:$K$37,10,FALSE),"")</f>
        <v/>
      </c>
      <c r="BB28" s="155" t="str">
        <f>IFERROR(VLOOKUP(Q28,'別添①　勤務時間'!$A$3:$K$37,10,FALSE),"")</f>
        <v/>
      </c>
      <c r="BC28" s="155" t="str">
        <f>IFERROR(VLOOKUP(R28,'別添①　勤務時間'!$A$3:$K$37,10,FALSE),"")</f>
        <v/>
      </c>
      <c r="BD28" s="155" t="str">
        <f>IFERROR(VLOOKUP(S28,'別添①　勤務時間'!$A$3:$K$37,10,FALSE),"")</f>
        <v/>
      </c>
      <c r="BE28" s="155" t="str">
        <f>IFERROR(VLOOKUP(T28,'別添①　勤務時間'!$A$3:$K$37,10,FALSE),"")</f>
        <v/>
      </c>
      <c r="BF28" s="155" t="str">
        <f>IFERROR(VLOOKUP(U28,'別添①　勤務時間'!$A$3:$K$37,10,FALSE),"")</f>
        <v/>
      </c>
      <c r="BG28" s="155" t="str">
        <f>IFERROR(VLOOKUP(V28,'別添①　勤務時間'!$A$3:$K$37,10,FALSE),"")</f>
        <v/>
      </c>
      <c r="BH28" s="155" t="str">
        <f>IFERROR(VLOOKUP(W28,'別添①　勤務時間'!$A$3:$K$37,10,FALSE),"")</f>
        <v/>
      </c>
      <c r="BI28" s="155" t="str">
        <f>IFERROR(VLOOKUP(X28,'別添①　勤務時間'!$A$3:$K$37,10,FALSE),"")</f>
        <v/>
      </c>
      <c r="BJ28" s="155" t="str">
        <f>IFERROR(VLOOKUP(Y28,'別添①　勤務時間'!$A$3:$K$37,10,FALSE),"")</f>
        <v/>
      </c>
      <c r="BK28" s="155" t="str">
        <f>IFERROR(VLOOKUP(Z28,'別添①　勤務時間'!$A$3:$K$37,10,FALSE),"")</f>
        <v/>
      </c>
      <c r="BL28" s="155" t="str">
        <f>IFERROR(VLOOKUP(AA28,'別添①　勤務時間'!$A$3:$K$37,10,FALSE),"")</f>
        <v/>
      </c>
      <c r="BM28" s="155" t="str">
        <f>IFERROR(VLOOKUP(AB28,'別添①　勤務時間'!$A$3:$K$37,10,FALSE),"")</f>
        <v/>
      </c>
      <c r="BN28" s="155" t="str">
        <f>IFERROR(VLOOKUP(AC28,'別添①　勤務時間'!$A$3:$K$37,10,FALSE),"")</f>
        <v/>
      </c>
      <c r="BO28" s="155" t="str">
        <f>IFERROR(VLOOKUP(AD28,'別添①　勤務時間'!$A$3:$K$37,10,FALSE),"")</f>
        <v/>
      </c>
      <c r="BP28" s="155" t="str">
        <f>IFERROR(VLOOKUP(AE28,'別添①　勤務時間'!$A$3:$K$37,10,FALSE),"")</f>
        <v/>
      </c>
      <c r="BQ28" s="155" t="str">
        <f>IFERROR(VLOOKUP(AF28,'別添①　勤務時間'!$A$3:$K$37,10,FALSE),"")</f>
        <v/>
      </c>
      <c r="BR28" s="155" t="str">
        <f>IFERROR(VLOOKUP(AG28,'別添①　勤務時間'!$A$3:$K$37,10,FALSE),"")</f>
        <v/>
      </c>
      <c r="BS28" s="155" t="str">
        <f>IFERROR(VLOOKUP(AH28,'別添①　勤務時間'!$A$3:$K$37,10,FALSE),"")</f>
        <v/>
      </c>
      <c r="BT28" s="155" t="str">
        <f>IFERROR(VLOOKUP(AI28,'別添①　勤務時間'!$A$3:$K$37,10,FALSE),"")</f>
        <v/>
      </c>
      <c r="BU28" s="155" t="str">
        <f>IFERROR(VLOOKUP(AJ28,'別添①　勤務時間'!$A$3:$K$37,10,FALSE),"")</f>
        <v/>
      </c>
      <c r="BV28" s="155" t="str">
        <f>IFERROR(VLOOKUP(AK28,'別添①　勤務時間'!$A$3:$K$37,10,FALSE),"")</f>
        <v/>
      </c>
      <c r="BW28" s="155" t="str">
        <f>IFERROR(VLOOKUP(AL28,'別添①　勤務時間'!$A$3:$K$37,10,FALSE),"")</f>
        <v/>
      </c>
      <c r="BX28" s="155" t="str">
        <f>IFERROR(VLOOKUP(AM28,'別添①　勤務時間'!$A$3:$K$37,10,FALSE),"")</f>
        <v/>
      </c>
    </row>
    <row r="29" spans="1:76" ht="22.95" customHeight="1">
      <c r="A29" s="156" t="str">
        <f>IF(B29="","",COUNTA($B$16:B29))</f>
        <v/>
      </c>
      <c r="B29" s="20"/>
      <c r="C29" s="21"/>
      <c r="D29" s="37"/>
      <c r="E29" s="21"/>
      <c r="F29" s="20"/>
      <c r="G29" s="20"/>
      <c r="H29" s="50"/>
      <c r="I29" s="20"/>
      <c r="J29" s="21"/>
      <c r="K29" s="21"/>
      <c r="L29" s="21"/>
      <c r="M29" s="21"/>
      <c r="N29" s="21"/>
      <c r="O29" s="23"/>
      <c r="P29" s="22"/>
      <c r="Q29" s="21"/>
      <c r="R29" s="21"/>
      <c r="S29" s="21"/>
      <c r="T29" s="21"/>
      <c r="U29" s="21"/>
      <c r="V29" s="23"/>
      <c r="W29" s="22"/>
      <c r="X29" s="21"/>
      <c r="Y29" s="21"/>
      <c r="Z29" s="21"/>
      <c r="AA29" s="21"/>
      <c r="AB29" s="21"/>
      <c r="AC29" s="23"/>
      <c r="AD29" s="22"/>
      <c r="AE29" s="21"/>
      <c r="AF29" s="21"/>
      <c r="AG29" s="21"/>
      <c r="AH29" s="21"/>
      <c r="AI29" s="21"/>
      <c r="AJ29" s="19"/>
      <c r="AK29" s="22"/>
      <c r="AL29" s="21"/>
      <c r="AM29" s="23"/>
      <c r="AN29" s="157" t="str">
        <f t="shared" si="4"/>
        <v/>
      </c>
      <c r="AO29" s="158" t="str">
        <f t="shared" si="5"/>
        <v/>
      </c>
      <c r="AP29" s="158" t="str" cm="1">
        <f t="array" ref="AP29">IF(OR(AND($AN$7="",$AN$8=""),$AO29=""),"",MIN(1,ROUNDDOWN(_xlfn.IFS(AND($AN$4="4週",$AN$6="なし"),$AO29/IF($AQ29="○",30,$AN$7),AND($AN$4="歴月",$AN$6="なし"),$AN29/IF($AQ29="○",30*(DAY(EOMONTH($I$12,0))/7),$AN$8),AND($AN$4="4週",$AN$6="あり"),$AO29/IF($AQ29="○",30*($AR$7/$AN$7),$AR$7),AND($AN$4="歴月",$AN$6="あり"),$AN29/IF($AQ29="○",30*($AR$8/$AN$8)*(DAY(EOMONTH($I$12,0))/7),$AR$8)),2)))</f>
        <v/>
      </c>
      <c r="AQ29" s="19"/>
      <c r="AR29" s="24"/>
      <c r="AS29" s="45"/>
      <c r="AT29" s="155" t="str">
        <f>IFERROR(VLOOKUP(I29,'別添①　勤務時間'!$A$3:$K$37,10,FALSE),"")</f>
        <v/>
      </c>
      <c r="AU29" s="155" t="str">
        <f>IFERROR(VLOOKUP(J29,'別添①　勤務時間'!$A$3:$K$37,10,FALSE),"")</f>
        <v/>
      </c>
      <c r="AV29" s="155" t="str">
        <f>IFERROR(VLOOKUP(K29,'別添①　勤務時間'!$A$3:$K$37,10,FALSE),"")</f>
        <v/>
      </c>
      <c r="AW29" s="155" t="str">
        <f>IFERROR(VLOOKUP(L29,'別添①　勤務時間'!$A$3:$K$37,10,FALSE),"")</f>
        <v/>
      </c>
      <c r="AX29" s="155" t="str">
        <f>IFERROR(VLOOKUP(M29,'別添①　勤務時間'!$A$3:$K$37,10,FALSE),"")</f>
        <v/>
      </c>
      <c r="AY29" s="155" t="str">
        <f>IFERROR(VLOOKUP(N29,'別添①　勤務時間'!$A$3:$K$37,10,FALSE),"")</f>
        <v/>
      </c>
      <c r="AZ29" s="155" t="str">
        <f>IFERROR(VLOOKUP(O29,'別添①　勤務時間'!$A$3:$K$37,10,FALSE),"")</f>
        <v/>
      </c>
      <c r="BA29" s="155" t="str">
        <f>IFERROR(VLOOKUP(P29,'別添①　勤務時間'!$A$3:$K$37,10,FALSE),"")</f>
        <v/>
      </c>
      <c r="BB29" s="155" t="str">
        <f>IFERROR(VLOOKUP(Q29,'別添①　勤務時間'!$A$3:$K$37,10,FALSE),"")</f>
        <v/>
      </c>
      <c r="BC29" s="155" t="str">
        <f>IFERROR(VLOOKUP(R29,'別添①　勤務時間'!$A$3:$K$37,10,FALSE),"")</f>
        <v/>
      </c>
      <c r="BD29" s="155" t="str">
        <f>IFERROR(VLOOKUP(S29,'別添①　勤務時間'!$A$3:$K$37,10,FALSE),"")</f>
        <v/>
      </c>
      <c r="BE29" s="155" t="str">
        <f>IFERROR(VLOOKUP(T29,'別添①　勤務時間'!$A$3:$K$37,10,FALSE),"")</f>
        <v/>
      </c>
      <c r="BF29" s="155" t="str">
        <f>IFERROR(VLOOKUP(U29,'別添①　勤務時間'!$A$3:$K$37,10,FALSE),"")</f>
        <v/>
      </c>
      <c r="BG29" s="155" t="str">
        <f>IFERROR(VLOOKUP(V29,'別添①　勤務時間'!$A$3:$K$37,10,FALSE),"")</f>
        <v/>
      </c>
      <c r="BH29" s="155" t="str">
        <f>IFERROR(VLOOKUP(W29,'別添①　勤務時間'!$A$3:$K$37,10,FALSE),"")</f>
        <v/>
      </c>
      <c r="BI29" s="155" t="str">
        <f>IFERROR(VLOOKUP(X29,'別添①　勤務時間'!$A$3:$K$37,10,FALSE),"")</f>
        <v/>
      </c>
      <c r="BJ29" s="155" t="str">
        <f>IFERROR(VLOOKUP(Y29,'別添①　勤務時間'!$A$3:$K$37,10,FALSE),"")</f>
        <v/>
      </c>
      <c r="BK29" s="155" t="str">
        <f>IFERROR(VLOOKUP(Z29,'別添①　勤務時間'!$A$3:$K$37,10,FALSE),"")</f>
        <v/>
      </c>
      <c r="BL29" s="155" t="str">
        <f>IFERROR(VLOOKUP(AA29,'別添①　勤務時間'!$A$3:$K$37,10,FALSE),"")</f>
        <v/>
      </c>
      <c r="BM29" s="155" t="str">
        <f>IFERROR(VLOOKUP(AB29,'別添①　勤務時間'!$A$3:$K$37,10,FALSE),"")</f>
        <v/>
      </c>
      <c r="BN29" s="155" t="str">
        <f>IFERROR(VLOOKUP(AC29,'別添①　勤務時間'!$A$3:$K$37,10,FALSE),"")</f>
        <v/>
      </c>
      <c r="BO29" s="155" t="str">
        <f>IFERROR(VLOOKUP(AD29,'別添①　勤務時間'!$A$3:$K$37,10,FALSE),"")</f>
        <v/>
      </c>
      <c r="BP29" s="155" t="str">
        <f>IFERROR(VLOOKUP(AE29,'別添①　勤務時間'!$A$3:$K$37,10,FALSE),"")</f>
        <v/>
      </c>
      <c r="BQ29" s="155" t="str">
        <f>IFERROR(VLOOKUP(AF29,'別添①　勤務時間'!$A$3:$K$37,10,FALSE),"")</f>
        <v/>
      </c>
      <c r="BR29" s="155" t="str">
        <f>IFERROR(VLOOKUP(AG29,'別添①　勤務時間'!$A$3:$K$37,10,FALSE),"")</f>
        <v/>
      </c>
      <c r="BS29" s="155" t="str">
        <f>IFERROR(VLOOKUP(AH29,'別添①　勤務時間'!$A$3:$K$37,10,FALSE),"")</f>
        <v/>
      </c>
      <c r="BT29" s="155" t="str">
        <f>IFERROR(VLOOKUP(AI29,'別添①　勤務時間'!$A$3:$K$37,10,FALSE),"")</f>
        <v/>
      </c>
      <c r="BU29" s="155" t="str">
        <f>IFERROR(VLOOKUP(AJ29,'別添①　勤務時間'!$A$3:$K$37,10,FALSE),"")</f>
        <v/>
      </c>
      <c r="BV29" s="155" t="str">
        <f>IFERROR(VLOOKUP(AK29,'別添①　勤務時間'!$A$3:$K$37,10,FALSE),"")</f>
        <v/>
      </c>
      <c r="BW29" s="155" t="str">
        <f>IFERROR(VLOOKUP(AL29,'別添①　勤務時間'!$A$3:$K$37,10,FALSE),"")</f>
        <v/>
      </c>
      <c r="BX29" s="155" t="str">
        <f>IFERROR(VLOOKUP(AM29,'別添①　勤務時間'!$A$3:$K$37,10,FALSE),"")</f>
        <v/>
      </c>
    </row>
    <row r="30" spans="1:76" ht="22.95" customHeight="1" thickBot="1">
      <c r="A30" s="159" t="str">
        <f>IF(B30="","",COUNTA($B$16:B30))</f>
        <v/>
      </c>
      <c r="B30" s="67"/>
      <c r="C30" s="69"/>
      <c r="D30" s="68"/>
      <c r="E30" s="69"/>
      <c r="F30" s="67"/>
      <c r="G30" s="67"/>
      <c r="H30" s="70"/>
      <c r="I30" s="67"/>
      <c r="J30" s="69"/>
      <c r="K30" s="69"/>
      <c r="L30" s="69"/>
      <c r="M30" s="69"/>
      <c r="N30" s="69"/>
      <c r="O30" s="71"/>
      <c r="P30" s="72"/>
      <c r="Q30" s="69"/>
      <c r="R30" s="69"/>
      <c r="S30" s="69"/>
      <c r="T30" s="69"/>
      <c r="U30" s="69"/>
      <c r="V30" s="71"/>
      <c r="W30" s="72"/>
      <c r="X30" s="69"/>
      <c r="Y30" s="69"/>
      <c r="Z30" s="69"/>
      <c r="AA30" s="69"/>
      <c r="AB30" s="69"/>
      <c r="AC30" s="71"/>
      <c r="AD30" s="72"/>
      <c r="AE30" s="69"/>
      <c r="AF30" s="69"/>
      <c r="AG30" s="69"/>
      <c r="AH30" s="69"/>
      <c r="AI30" s="69"/>
      <c r="AJ30" s="73"/>
      <c r="AK30" s="72"/>
      <c r="AL30" s="69"/>
      <c r="AM30" s="71"/>
      <c r="AN30" s="160" t="str">
        <f t="shared" si="4"/>
        <v/>
      </c>
      <c r="AO30" s="161" t="str">
        <f t="shared" si="5"/>
        <v/>
      </c>
      <c r="AP30" s="161" t="str" cm="1">
        <f t="array" ref="AP30">IF(OR(AND($AN$7="",$AN$8=""),$AO30=""),"",MIN(1,ROUNDDOWN(_xlfn.IFS(AND($AN$4="4週",$AN$6="なし"),$AO30/IF($AQ30="○",30,$AN$7),AND($AN$4="歴月",$AN$6="なし"),$AN30/IF($AQ30="○",30*(DAY(EOMONTH($I$12,0))/7),$AN$8),AND($AN$4="4週",$AN$6="あり"),$AO30/IF($AQ30="○",30*($AR$7/$AN$7),$AR$7),AND($AN$4="歴月",$AN$6="あり"),$AN30/IF($AQ30="○",30*($AR$8/$AN$8)*(DAY(EOMONTH($I$12,0))/7),$AR$8)),2)))</f>
        <v/>
      </c>
      <c r="AQ30" s="73"/>
      <c r="AR30" s="74"/>
      <c r="AS30" s="75"/>
      <c r="AT30" s="155" t="str">
        <f>IFERROR(VLOOKUP(I30,'別添①　勤務時間'!$A$3:$K$37,10,FALSE),"")</f>
        <v/>
      </c>
      <c r="AU30" s="155" t="str">
        <f>IFERROR(VLOOKUP(J30,'別添①　勤務時間'!$A$3:$K$37,10,FALSE),"")</f>
        <v/>
      </c>
      <c r="AV30" s="155" t="str">
        <f>IFERROR(VLOOKUP(K30,'別添①　勤務時間'!$A$3:$K$37,10,FALSE),"")</f>
        <v/>
      </c>
      <c r="AW30" s="155" t="str">
        <f>IFERROR(VLOOKUP(L30,'別添①　勤務時間'!$A$3:$K$37,10,FALSE),"")</f>
        <v/>
      </c>
      <c r="AX30" s="155" t="str">
        <f>IFERROR(VLOOKUP(M30,'別添①　勤務時間'!$A$3:$K$37,10,FALSE),"")</f>
        <v/>
      </c>
      <c r="AY30" s="155" t="str">
        <f>IFERROR(VLOOKUP(N30,'別添①　勤務時間'!$A$3:$K$37,10,FALSE),"")</f>
        <v/>
      </c>
      <c r="AZ30" s="155" t="str">
        <f>IFERROR(VLOOKUP(O30,'別添①　勤務時間'!$A$3:$K$37,10,FALSE),"")</f>
        <v/>
      </c>
      <c r="BA30" s="155" t="str">
        <f>IFERROR(VLOOKUP(P30,'別添①　勤務時間'!$A$3:$K$37,10,FALSE),"")</f>
        <v/>
      </c>
      <c r="BB30" s="155" t="str">
        <f>IFERROR(VLOOKUP(Q30,'別添①　勤務時間'!$A$3:$K$37,10,FALSE),"")</f>
        <v/>
      </c>
      <c r="BC30" s="155" t="str">
        <f>IFERROR(VLOOKUP(R30,'別添①　勤務時間'!$A$3:$K$37,10,FALSE),"")</f>
        <v/>
      </c>
      <c r="BD30" s="155" t="str">
        <f>IFERROR(VLOOKUP(S30,'別添①　勤務時間'!$A$3:$K$37,10,FALSE),"")</f>
        <v/>
      </c>
      <c r="BE30" s="155" t="str">
        <f>IFERROR(VLOOKUP(T30,'別添①　勤務時間'!$A$3:$K$37,10,FALSE),"")</f>
        <v/>
      </c>
      <c r="BF30" s="155" t="str">
        <f>IFERROR(VLOOKUP(U30,'別添①　勤務時間'!$A$3:$K$37,10,FALSE),"")</f>
        <v/>
      </c>
      <c r="BG30" s="155" t="str">
        <f>IFERROR(VLOOKUP(V30,'別添①　勤務時間'!$A$3:$K$37,10,FALSE),"")</f>
        <v/>
      </c>
      <c r="BH30" s="155" t="str">
        <f>IFERROR(VLOOKUP(W30,'別添①　勤務時間'!$A$3:$K$37,10,FALSE),"")</f>
        <v/>
      </c>
      <c r="BI30" s="155" t="str">
        <f>IFERROR(VLOOKUP(X30,'別添①　勤務時間'!$A$3:$K$37,10,FALSE),"")</f>
        <v/>
      </c>
      <c r="BJ30" s="155" t="str">
        <f>IFERROR(VLOOKUP(Y30,'別添①　勤務時間'!$A$3:$K$37,10,FALSE),"")</f>
        <v/>
      </c>
      <c r="BK30" s="155" t="str">
        <f>IFERROR(VLOOKUP(Z30,'別添①　勤務時間'!$A$3:$K$37,10,FALSE),"")</f>
        <v/>
      </c>
      <c r="BL30" s="155" t="str">
        <f>IFERROR(VLOOKUP(AA30,'別添①　勤務時間'!$A$3:$K$37,10,FALSE),"")</f>
        <v/>
      </c>
      <c r="BM30" s="155" t="str">
        <f>IFERROR(VLOOKUP(AB30,'別添①　勤務時間'!$A$3:$K$37,10,FALSE),"")</f>
        <v/>
      </c>
      <c r="BN30" s="155" t="str">
        <f>IFERROR(VLOOKUP(AC30,'別添①　勤務時間'!$A$3:$K$37,10,FALSE),"")</f>
        <v/>
      </c>
      <c r="BO30" s="155" t="str">
        <f>IFERROR(VLOOKUP(AD30,'別添①　勤務時間'!$A$3:$K$37,10,FALSE),"")</f>
        <v/>
      </c>
      <c r="BP30" s="155" t="str">
        <f>IFERROR(VLOOKUP(AE30,'別添①　勤務時間'!$A$3:$K$37,10,FALSE),"")</f>
        <v/>
      </c>
      <c r="BQ30" s="155" t="str">
        <f>IFERROR(VLOOKUP(AF30,'別添①　勤務時間'!$A$3:$K$37,10,FALSE),"")</f>
        <v/>
      </c>
      <c r="BR30" s="155" t="str">
        <f>IFERROR(VLOOKUP(AG30,'別添①　勤務時間'!$A$3:$K$37,10,FALSE),"")</f>
        <v/>
      </c>
      <c r="BS30" s="155" t="str">
        <f>IFERROR(VLOOKUP(AH30,'別添①　勤務時間'!$A$3:$K$37,10,FALSE),"")</f>
        <v/>
      </c>
      <c r="BT30" s="155" t="str">
        <f>IFERROR(VLOOKUP(AI30,'別添①　勤務時間'!$A$3:$K$37,10,FALSE),"")</f>
        <v/>
      </c>
      <c r="BU30" s="155" t="str">
        <f>IFERROR(VLOOKUP(AJ30,'別添①　勤務時間'!$A$3:$K$37,10,FALSE),"")</f>
        <v/>
      </c>
      <c r="BV30" s="155" t="str">
        <f>IFERROR(VLOOKUP(AK30,'別添①　勤務時間'!$A$3:$K$37,10,FALSE),"")</f>
        <v/>
      </c>
      <c r="BW30" s="155" t="str">
        <f>IFERROR(VLOOKUP(AL30,'別添①　勤務時間'!$A$3:$K$37,10,FALSE),"")</f>
        <v/>
      </c>
      <c r="BX30" s="155" t="str">
        <f>IFERROR(VLOOKUP(AM30,'別添①　勤務時間'!$A$3:$K$37,10,FALSE),"")</f>
        <v/>
      </c>
    </row>
    <row r="31" spans="1:76" ht="22.95" hidden="1" customHeight="1">
      <c r="A31" s="162" t="str">
        <f>IF(B31="","",COUNTA($B$16:B31))</f>
        <v/>
      </c>
      <c r="B31" s="119"/>
      <c r="C31" s="120"/>
      <c r="D31" s="121"/>
      <c r="E31" s="120"/>
      <c r="F31" s="119"/>
      <c r="G31" s="119"/>
      <c r="H31" s="122"/>
      <c r="I31" s="119"/>
      <c r="J31" s="120"/>
      <c r="K31" s="120"/>
      <c r="L31" s="120"/>
      <c r="M31" s="120"/>
      <c r="N31" s="120"/>
      <c r="O31" s="123"/>
      <c r="P31" s="124"/>
      <c r="Q31" s="120"/>
      <c r="R31" s="120"/>
      <c r="S31" s="120"/>
      <c r="T31" s="120"/>
      <c r="U31" s="120"/>
      <c r="V31" s="123"/>
      <c r="W31" s="124"/>
      <c r="X31" s="120"/>
      <c r="Y31" s="120"/>
      <c r="Z31" s="120"/>
      <c r="AA31" s="120"/>
      <c r="AB31" s="120"/>
      <c r="AC31" s="123"/>
      <c r="AD31" s="124"/>
      <c r="AE31" s="120"/>
      <c r="AF31" s="120"/>
      <c r="AG31" s="120"/>
      <c r="AH31" s="120"/>
      <c r="AI31" s="120"/>
      <c r="AJ31" s="125"/>
      <c r="AK31" s="124"/>
      <c r="AL31" s="120"/>
      <c r="AM31" s="123"/>
      <c r="AN31" s="163" t="str">
        <f t="shared" si="4"/>
        <v/>
      </c>
      <c r="AO31" s="164" t="str">
        <f t="shared" si="5"/>
        <v/>
      </c>
      <c r="AP31" s="164" t="str" cm="1">
        <f t="array" ref="AP31">IF(OR(AND($AN$7="",$AN$8=""),$AO31=""),"",MIN(1,ROUNDDOWN(_xlfn.IFS(AND($AN$4="4週",$AN$6="なし"),$AO31/IF($AQ31="○",30,$AN$7),AND($AN$4="歴月",$AN$6="なし"),$AN31/IF($AQ31="○",30*(DAY(EOMONTH($I$12,0))/7),$AN$8),AND($AN$4="4週",$AN$6="あり"),$AO31/IF($AQ31="○",30*($AR$7/$AN$7),$AR$7),AND($AN$4="歴月",$AN$6="あり"),$AN31/IF($AQ31="○",30*($AR$8/$AN$8)*(DAY(EOMONTH($I$12,0))/7),$AR$8)),2)))</f>
        <v/>
      </c>
      <c r="AQ31" s="125"/>
      <c r="AR31" s="126"/>
      <c r="AS31" s="127"/>
      <c r="AT31" s="155" t="str">
        <f>IFERROR(VLOOKUP(I31,'別添①　勤務時間'!$A$3:$K$37,10,FALSE),"")</f>
        <v/>
      </c>
      <c r="AU31" s="155" t="str">
        <f>IFERROR(VLOOKUP(J31,'別添①　勤務時間'!$A$3:$K$37,10,FALSE),"")</f>
        <v/>
      </c>
      <c r="AV31" s="155" t="str">
        <f>IFERROR(VLOOKUP(K31,'別添①　勤務時間'!$A$3:$K$37,10,FALSE),"")</f>
        <v/>
      </c>
      <c r="AW31" s="155" t="str">
        <f>IFERROR(VLOOKUP(L31,'別添①　勤務時間'!$A$3:$K$37,10,FALSE),"")</f>
        <v/>
      </c>
      <c r="AX31" s="155" t="str">
        <f>IFERROR(VLOOKUP(M31,'別添①　勤務時間'!$A$3:$K$37,10,FALSE),"")</f>
        <v/>
      </c>
      <c r="AY31" s="155" t="str">
        <f>IFERROR(VLOOKUP(N31,'別添①　勤務時間'!$A$3:$K$37,10,FALSE),"")</f>
        <v/>
      </c>
      <c r="AZ31" s="155" t="str">
        <f>IFERROR(VLOOKUP(O31,'別添①　勤務時間'!$A$3:$K$37,10,FALSE),"")</f>
        <v/>
      </c>
      <c r="BA31" s="155" t="str">
        <f>IFERROR(VLOOKUP(P31,'別添①　勤務時間'!$A$3:$K$37,10,FALSE),"")</f>
        <v/>
      </c>
      <c r="BB31" s="155" t="str">
        <f>IFERROR(VLOOKUP(Q31,'別添①　勤務時間'!$A$3:$K$37,10,FALSE),"")</f>
        <v/>
      </c>
      <c r="BC31" s="155" t="str">
        <f>IFERROR(VLOOKUP(R31,'別添①　勤務時間'!$A$3:$K$37,10,FALSE),"")</f>
        <v/>
      </c>
      <c r="BD31" s="155" t="str">
        <f>IFERROR(VLOOKUP(S31,'別添①　勤務時間'!$A$3:$K$37,10,FALSE),"")</f>
        <v/>
      </c>
      <c r="BE31" s="155" t="str">
        <f>IFERROR(VLOOKUP(T31,'別添①　勤務時間'!$A$3:$K$37,10,FALSE),"")</f>
        <v/>
      </c>
      <c r="BF31" s="155" t="str">
        <f>IFERROR(VLOOKUP(U31,'別添①　勤務時間'!$A$3:$K$37,10,FALSE),"")</f>
        <v/>
      </c>
      <c r="BG31" s="155" t="str">
        <f>IFERROR(VLOOKUP(V31,'別添①　勤務時間'!$A$3:$K$37,10,FALSE),"")</f>
        <v/>
      </c>
      <c r="BH31" s="155" t="str">
        <f>IFERROR(VLOOKUP(W31,'別添①　勤務時間'!$A$3:$K$37,10,FALSE),"")</f>
        <v/>
      </c>
      <c r="BI31" s="155" t="str">
        <f>IFERROR(VLOOKUP(X31,'別添①　勤務時間'!$A$3:$K$37,10,FALSE),"")</f>
        <v/>
      </c>
      <c r="BJ31" s="155" t="str">
        <f>IFERROR(VLOOKUP(Y31,'別添①　勤務時間'!$A$3:$K$37,10,FALSE),"")</f>
        <v/>
      </c>
      <c r="BK31" s="155" t="str">
        <f>IFERROR(VLOOKUP(Z31,'別添①　勤務時間'!$A$3:$K$37,10,FALSE),"")</f>
        <v/>
      </c>
      <c r="BL31" s="155" t="str">
        <f>IFERROR(VLOOKUP(AA31,'別添①　勤務時間'!$A$3:$K$37,10,FALSE),"")</f>
        <v/>
      </c>
      <c r="BM31" s="155" t="str">
        <f>IFERROR(VLOOKUP(AB31,'別添①　勤務時間'!$A$3:$K$37,10,FALSE),"")</f>
        <v/>
      </c>
      <c r="BN31" s="155" t="str">
        <f>IFERROR(VLOOKUP(AC31,'別添①　勤務時間'!$A$3:$K$37,10,FALSE),"")</f>
        <v/>
      </c>
      <c r="BO31" s="155" t="str">
        <f>IFERROR(VLOOKUP(AD31,'別添①　勤務時間'!$A$3:$K$37,10,FALSE),"")</f>
        <v/>
      </c>
      <c r="BP31" s="155" t="str">
        <f>IFERROR(VLOOKUP(AE31,'別添①　勤務時間'!$A$3:$K$37,10,FALSE),"")</f>
        <v/>
      </c>
      <c r="BQ31" s="155" t="str">
        <f>IFERROR(VLOOKUP(AF31,'別添①　勤務時間'!$A$3:$K$37,10,FALSE),"")</f>
        <v/>
      </c>
      <c r="BR31" s="155" t="str">
        <f>IFERROR(VLOOKUP(AG31,'別添①　勤務時間'!$A$3:$K$37,10,FALSE),"")</f>
        <v/>
      </c>
      <c r="BS31" s="155" t="str">
        <f>IFERROR(VLOOKUP(AH31,'別添①　勤務時間'!$A$3:$K$37,10,FALSE),"")</f>
        <v/>
      </c>
      <c r="BT31" s="155" t="str">
        <f>IFERROR(VLOOKUP(AI31,'別添①　勤務時間'!$A$3:$K$37,10,FALSE),"")</f>
        <v/>
      </c>
      <c r="BU31" s="155" t="str">
        <f>IFERROR(VLOOKUP(AJ31,'別添①　勤務時間'!$A$3:$K$37,10,FALSE),"")</f>
        <v/>
      </c>
      <c r="BV31" s="155" t="str">
        <f>IFERROR(VLOOKUP(AK31,'別添①　勤務時間'!$A$3:$K$37,10,FALSE),"")</f>
        <v/>
      </c>
      <c r="BW31" s="155" t="str">
        <f>IFERROR(VLOOKUP(AL31,'別添①　勤務時間'!$A$3:$K$37,10,FALSE),"")</f>
        <v/>
      </c>
      <c r="BX31" s="155" t="str">
        <f>IFERROR(VLOOKUP(AM31,'別添①　勤務時間'!$A$3:$K$37,10,FALSE),"")</f>
        <v/>
      </c>
    </row>
    <row r="32" spans="1:76" ht="22.95" hidden="1" customHeight="1">
      <c r="A32" s="156" t="str">
        <f>IF(B32="","",COUNTA($B$16:B32))</f>
        <v/>
      </c>
      <c r="B32" s="20"/>
      <c r="C32" s="21"/>
      <c r="D32" s="37"/>
      <c r="E32" s="21"/>
      <c r="F32" s="20"/>
      <c r="G32" s="20"/>
      <c r="H32" s="50"/>
      <c r="I32" s="20"/>
      <c r="J32" s="21"/>
      <c r="K32" s="21"/>
      <c r="L32" s="21"/>
      <c r="M32" s="21"/>
      <c r="N32" s="21"/>
      <c r="O32" s="23"/>
      <c r="P32" s="22"/>
      <c r="Q32" s="21"/>
      <c r="R32" s="21"/>
      <c r="S32" s="21"/>
      <c r="T32" s="21"/>
      <c r="U32" s="21"/>
      <c r="V32" s="23"/>
      <c r="W32" s="22"/>
      <c r="X32" s="21"/>
      <c r="Y32" s="21"/>
      <c r="Z32" s="21"/>
      <c r="AA32" s="21"/>
      <c r="AB32" s="21"/>
      <c r="AC32" s="23"/>
      <c r="AD32" s="22"/>
      <c r="AE32" s="21"/>
      <c r="AF32" s="21"/>
      <c r="AG32" s="21"/>
      <c r="AH32" s="21"/>
      <c r="AI32" s="21"/>
      <c r="AJ32" s="19"/>
      <c r="AK32" s="22"/>
      <c r="AL32" s="21"/>
      <c r="AM32" s="23"/>
      <c r="AN32" s="157" t="str">
        <f t="shared" si="4"/>
        <v/>
      </c>
      <c r="AO32" s="158" t="str">
        <f t="shared" si="5"/>
        <v/>
      </c>
      <c r="AP32" s="158" t="str" cm="1">
        <f t="array" ref="AP32">IF(OR(AND($AN$7="",$AN$8=""),$AO32=""),"",MIN(1,ROUNDDOWN(_xlfn.IFS(AND($AN$4="4週",$AN$6="なし"),$AO32/IF($AQ32="○",30,$AN$7),AND($AN$4="歴月",$AN$6="なし"),$AN32/IF($AQ32="○",30*(DAY(EOMONTH($I$12,0))/7),$AN$8),AND($AN$4="4週",$AN$6="あり"),$AO32/IF($AQ32="○",30*($AR$7/$AN$7),$AR$7),AND($AN$4="歴月",$AN$6="あり"),$AN32/IF($AQ32="○",30*($AR$8/$AN$8)*(DAY(EOMONTH($I$12,0))/7),$AR$8)),2)))</f>
        <v/>
      </c>
      <c r="AQ32" s="19"/>
      <c r="AR32" s="24"/>
      <c r="AS32" s="45"/>
      <c r="AT32" s="155" t="str">
        <f>IFERROR(VLOOKUP(I32,'別添①　勤務時間'!$A$3:$K$37,10,FALSE),"")</f>
        <v/>
      </c>
      <c r="AU32" s="155" t="str">
        <f>IFERROR(VLOOKUP(J32,'別添①　勤務時間'!$A$3:$K$37,10,FALSE),"")</f>
        <v/>
      </c>
      <c r="AV32" s="155" t="str">
        <f>IFERROR(VLOOKUP(K32,'別添①　勤務時間'!$A$3:$K$37,10,FALSE),"")</f>
        <v/>
      </c>
      <c r="AW32" s="155" t="str">
        <f>IFERROR(VLOOKUP(L32,'別添①　勤務時間'!$A$3:$K$37,10,FALSE),"")</f>
        <v/>
      </c>
      <c r="AX32" s="155" t="str">
        <f>IFERROR(VLOOKUP(M32,'別添①　勤務時間'!$A$3:$K$37,10,FALSE),"")</f>
        <v/>
      </c>
      <c r="AY32" s="155" t="str">
        <f>IFERROR(VLOOKUP(N32,'別添①　勤務時間'!$A$3:$K$37,10,FALSE),"")</f>
        <v/>
      </c>
      <c r="AZ32" s="155" t="str">
        <f>IFERROR(VLOOKUP(O32,'別添①　勤務時間'!$A$3:$K$37,10,FALSE),"")</f>
        <v/>
      </c>
      <c r="BA32" s="155" t="str">
        <f>IFERROR(VLOOKUP(P32,'別添①　勤務時間'!$A$3:$K$37,10,FALSE),"")</f>
        <v/>
      </c>
      <c r="BB32" s="155" t="str">
        <f>IFERROR(VLOOKUP(Q32,'別添①　勤務時間'!$A$3:$K$37,10,FALSE),"")</f>
        <v/>
      </c>
      <c r="BC32" s="155" t="str">
        <f>IFERROR(VLOOKUP(R32,'別添①　勤務時間'!$A$3:$K$37,10,FALSE),"")</f>
        <v/>
      </c>
      <c r="BD32" s="155" t="str">
        <f>IFERROR(VLOOKUP(S32,'別添①　勤務時間'!$A$3:$K$37,10,FALSE),"")</f>
        <v/>
      </c>
      <c r="BE32" s="155" t="str">
        <f>IFERROR(VLOOKUP(T32,'別添①　勤務時間'!$A$3:$K$37,10,FALSE),"")</f>
        <v/>
      </c>
      <c r="BF32" s="155" t="str">
        <f>IFERROR(VLOOKUP(U32,'別添①　勤務時間'!$A$3:$K$37,10,FALSE),"")</f>
        <v/>
      </c>
      <c r="BG32" s="155" t="str">
        <f>IFERROR(VLOOKUP(V32,'別添①　勤務時間'!$A$3:$K$37,10,FALSE),"")</f>
        <v/>
      </c>
      <c r="BH32" s="155" t="str">
        <f>IFERROR(VLOOKUP(W32,'別添①　勤務時間'!$A$3:$K$37,10,FALSE),"")</f>
        <v/>
      </c>
      <c r="BI32" s="155" t="str">
        <f>IFERROR(VLOOKUP(X32,'別添①　勤務時間'!$A$3:$K$37,10,FALSE),"")</f>
        <v/>
      </c>
      <c r="BJ32" s="155" t="str">
        <f>IFERROR(VLOOKUP(Y32,'別添①　勤務時間'!$A$3:$K$37,10,FALSE),"")</f>
        <v/>
      </c>
      <c r="BK32" s="155" t="str">
        <f>IFERROR(VLOOKUP(Z32,'別添①　勤務時間'!$A$3:$K$37,10,FALSE),"")</f>
        <v/>
      </c>
      <c r="BL32" s="155" t="str">
        <f>IFERROR(VLOOKUP(AA32,'別添①　勤務時間'!$A$3:$K$37,10,FALSE),"")</f>
        <v/>
      </c>
      <c r="BM32" s="155" t="str">
        <f>IFERROR(VLOOKUP(AB32,'別添①　勤務時間'!$A$3:$K$37,10,FALSE),"")</f>
        <v/>
      </c>
      <c r="BN32" s="155" t="str">
        <f>IFERROR(VLOOKUP(AC32,'別添①　勤務時間'!$A$3:$K$37,10,FALSE),"")</f>
        <v/>
      </c>
      <c r="BO32" s="155" t="str">
        <f>IFERROR(VLOOKUP(AD32,'別添①　勤務時間'!$A$3:$K$37,10,FALSE),"")</f>
        <v/>
      </c>
      <c r="BP32" s="155" t="str">
        <f>IFERROR(VLOOKUP(AE32,'別添①　勤務時間'!$A$3:$K$37,10,FALSE),"")</f>
        <v/>
      </c>
      <c r="BQ32" s="155" t="str">
        <f>IFERROR(VLOOKUP(AF32,'別添①　勤務時間'!$A$3:$K$37,10,FALSE),"")</f>
        <v/>
      </c>
      <c r="BR32" s="155" t="str">
        <f>IFERROR(VLOOKUP(AG32,'別添①　勤務時間'!$A$3:$K$37,10,FALSE),"")</f>
        <v/>
      </c>
      <c r="BS32" s="155" t="str">
        <f>IFERROR(VLOOKUP(AH32,'別添①　勤務時間'!$A$3:$K$37,10,FALSE),"")</f>
        <v/>
      </c>
      <c r="BT32" s="155" t="str">
        <f>IFERROR(VLOOKUP(AI32,'別添①　勤務時間'!$A$3:$K$37,10,FALSE),"")</f>
        <v/>
      </c>
      <c r="BU32" s="155" t="str">
        <f>IFERROR(VLOOKUP(AJ32,'別添①　勤務時間'!$A$3:$K$37,10,FALSE),"")</f>
        <v/>
      </c>
      <c r="BV32" s="155" t="str">
        <f>IFERROR(VLOOKUP(AK32,'別添①　勤務時間'!$A$3:$K$37,10,FALSE),"")</f>
        <v/>
      </c>
      <c r="BW32" s="155" t="str">
        <f>IFERROR(VLOOKUP(AL32,'別添①　勤務時間'!$A$3:$K$37,10,FALSE),"")</f>
        <v/>
      </c>
      <c r="BX32" s="155" t="str">
        <f>IFERROR(VLOOKUP(AM32,'別添①　勤務時間'!$A$3:$K$37,10,FALSE),"")</f>
        <v/>
      </c>
    </row>
    <row r="33" spans="1:76" ht="22.95" hidden="1" customHeight="1">
      <c r="A33" s="156" t="str">
        <f>IF(B33="","",COUNTA($B$16:B33))</f>
        <v/>
      </c>
      <c r="B33" s="20"/>
      <c r="C33" s="21"/>
      <c r="D33" s="37"/>
      <c r="E33" s="21"/>
      <c r="F33" s="20"/>
      <c r="G33" s="20"/>
      <c r="H33" s="50"/>
      <c r="I33" s="20"/>
      <c r="J33" s="21"/>
      <c r="K33" s="21"/>
      <c r="L33" s="21"/>
      <c r="M33" s="21"/>
      <c r="N33" s="21"/>
      <c r="O33" s="23"/>
      <c r="P33" s="22"/>
      <c r="Q33" s="21"/>
      <c r="R33" s="21"/>
      <c r="S33" s="21"/>
      <c r="T33" s="21"/>
      <c r="U33" s="21"/>
      <c r="V33" s="23"/>
      <c r="W33" s="22"/>
      <c r="X33" s="21"/>
      <c r="Y33" s="21"/>
      <c r="Z33" s="21"/>
      <c r="AA33" s="21"/>
      <c r="AB33" s="21"/>
      <c r="AC33" s="23"/>
      <c r="AD33" s="22"/>
      <c r="AE33" s="21"/>
      <c r="AF33" s="21"/>
      <c r="AG33" s="21"/>
      <c r="AH33" s="21"/>
      <c r="AI33" s="21"/>
      <c r="AJ33" s="19"/>
      <c r="AK33" s="22"/>
      <c r="AL33" s="21"/>
      <c r="AM33" s="23"/>
      <c r="AN33" s="157" t="str">
        <f t="shared" si="4"/>
        <v/>
      </c>
      <c r="AO33" s="158" t="str">
        <f t="shared" si="5"/>
        <v/>
      </c>
      <c r="AP33" s="158" t="str" cm="1">
        <f t="array" ref="AP33">IF(OR(AND($AN$7="",$AN$8=""),$AO33=""),"",MIN(1,ROUNDDOWN(_xlfn.IFS(AND($AN$4="4週",$AN$6="なし"),$AO33/IF($AQ33="○",30,$AN$7),AND($AN$4="歴月",$AN$6="なし"),$AN33/IF($AQ33="○",30*(DAY(EOMONTH($I$12,0))/7),$AN$8),AND($AN$4="4週",$AN$6="あり"),$AO33/IF($AQ33="○",30*($AR$7/$AN$7),$AR$7),AND($AN$4="歴月",$AN$6="あり"),$AN33/IF($AQ33="○",30*($AR$8/$AN$8)*(DAY(EOMONTH($I$12,0))/7),$AR$8)),2)))</f>
        <v/>
      </c>
      <c r="AQ33" s="19"/>
      <c r="AR33" s="24"/>
      <c r="AS33" s="45"/>
      <c r="AT33" s="155" t="str">
        <f>IFERROR(VLOOKUP(I33,'別添①　勤務時間'!$A$3:$K$37,10,FALSE),"")</f>
        <v/>
      </c>
      <c r="AU33" s="155" t="str">
        <f>IFERROR(VLOOKUP(J33,'別添①　勤務時間'!$A$3:$K$37,10,FALSE),"")</f>
        <v/>
      </c>
      <c r="AV33" s="155" t="str">
        <f>IFERROR(VLOOKUP(K33,'別添①　勤務時間'!$A$3:$K$37,10,FALSE),"")</f>
        <v/>
      </c>
      <c r="AW33" s="155" t="str">
        <f>IFERROR(VLOOKUP(L33,'別添①　勤務時間'!$A$3:$K$37,10,FALSE),"")</f>
        <v/>
      </c>
      <c r="AX33" s="155" t="str">
        <f>IFERROR(VLOOKUP(M33,'別添①　勤務時間'!$A$3:$K$37,10,FALSE),"")</f>
        <v/>
      </c>
      <c r="AY33" s="155" t="str">
        <f>IFERROR(VLOOKUP(N33,'別添①　勤務時間'!$A$3:$K$37,10,FALSE),"")</f>
        <v/>
      </c>
      <c r="AZ33" s="155" t="str">
        <f>IFERROR(VLOOKUP(O33,'別添①　勤務時間'!$A$3:$K$37,10,FALSE),"")</f>
        <v/>
      </c>
      <c r="BA33" s="155" t="str">
        <f>IFERROR(VLOOKUP(P33,'別添①　勤務時間'!$A$3:$K$37,10,FALSE),"")</f>
        <v/>
      </c>
      <c r="BB33" s="155" t="str">
        <f>IFERROR(VLOOKUP(Q33,'別添①　勤務時間'!$A$3:$K$37,10,FALSE),"")</f>
        <v/>
      </c>
      <c r="BC33" s="155" t="str">
        <f>IFERROR(VLOOKUP(R33,'別添①　勤務時間'!$A$3:$K$37,10,FALSE),"")</f>
        <v/>
      </c>
      <c r="BD33" s="155" t="str">
        <f>IFERROR(VLOOKUP(S33,'別添①　勤務時間'!$A$3:$K$37,10,FALSE),"")</f>
        <v/>
      </c>
      <c r="BE33" s="155" t="str">
        <f>IFERROR(VLOOKUP(T33,'別添①　勤務時間'!$A$3:$K$37,10,FALSE),"")</f>
        <v/>
      </c>
      <c r="BF33" s="155" t="str">
        <f>IFERROR(VLOOKUP(U33,'別添①　勤務時間'!$A$3:$K$37,10,FALSE),"")</f>
        <v/>
      </c>
      <c r="BG33" s="155" t="str">
        <f>IFERROR(VLOOKUP(V33,'別添①　勤務時間'!$A$3:$K$37,10,FALSE),"")</f>
        <v/>
      </c>
      <c r="BH33" s="155" t="str">
        <f>IFERROR(VLOOKUP(W33,'別添①　勤務時間'!$A$3:$K$37,10,FALSE),"")</f>
        <v/>
      </c>
      <c r="BI33" s="155" t="str">
        <f>IFERROR(VLOOKUP(X33,'別添①　勤務時間'!$A$3:$K$37,10,FALSE),"")</f>
        <v/>
      </c>
      <c r="BJ33" s="155" t="str">
        <f>IFERROR(VLOOKUP(Y33,'別添①　勤務時間'!$A$3:$K$37,10,FALSE),"")</f>
        <v/>
      </c>
      <c r="BK33" s="155" t="str">
        <f>IFERROR(VLOOKUP(Z33,'別添①　勤務時間'!$A$3:$K$37,10,FALSE),"")</f>
        <v/>
      </c>
      <c r="BL33" s="155" t="str">
        <f>IFERROR(VLOOKUP(AA33,'別添①　勤務時間'!$A$3:$K$37,10,FALSE),"")</f>
        <v/>
      </c>
      <c r="BM33" s="155" t="str">
        <f>IFERROR(VLOOKUP(AB33,'別添①　勤務時間'!$A$3:$K$37,10,FALSE),"")</f>
        <v/>
      </c>
      <c r="BN33" s="155" t="str">
        <f>IFERROR(VLOOKUP(AC33,'別添①　勤務時間'!$A$3:$K$37,10,FALSE),"")</f>
        <v/>
      </c>
      <c r="BO33" s="155" t="str">
        <f>IFERROR(VLOOKUP(AD33,'別添①　勤務時間'!$A$3:$K$37,10,FALSE),"")</f>
        <v/>
      </c>
      <c r="BP33" s="155" t="str">
        <f>IFERROR(VLOOKUP(AE33,'別添①　勤務時間'!$A$3:$K$37,10,FALSE),"")</f>
        <v/>
      </c>
      <c r="BQ33" s="155" t="str">
        <f>IFERROR(VLOOKUP(AF33,'別添①　勤務時間'!$A$3:$K$37,10,FALSE),"")</f>
        <v/>
      </c>
      <c r="BR33" s="155" t="str">
        <f>IFERROR(VLOOKUP(AG33,'別添①　勤務時間'!$A$3:$K$37,10,FALSE),"")</f>
        <v/>
      </c>
      <c r="BS33" s="155" t="str">
        <f>IFERROR(VLOOKUP(AH33,'別添①　勤務時間'!$A$3:$K$37,10,FALSE),"")</f>
        <v/>
      </c>
      <c r="BT33" s="155" t="str">
        <f>IFERROR(VLOOKUP(AI33,'別添①　勤務時間'!$A$3:$K$37,10,FALSE),"")</f>
        <v/>
      </c>
      <c r="BU33" s="155" t="str">
        <f>IFERROR(VLOOKUP(AJ33,'別添①　勤務時間'!$A$3:$K$37,10,FALSE),"")</f>
        <v/>
      </c>
      <c r="BV33" s="155" t="str">
        <f>IFERROR(VLOOKUP(AK33,'別添①　勤務時間'!$A$3:$K$37,10,FALSE),"")</f>
        <v/>
      </c>
      <c r="BW33" s="155" t="str">
        <f>IFERROR(VLOOKUP(AL33,'別添①　勤務時間'!$A$3:$K$37,10,FALSE),"")</f>
        <v/>
      </c>
      <c r="BX33" s="155" t="str">
        <f>IFERROR(VLOOKUP(AM33,'別添①　勤務時間'!$A$3:$K$37,10,FALSE),"")</f>
        <v/>
      </c>
    </row>
    <row r="34" spans="1:76" ht="22.95" hidden="1" customHeight="1">
      <c r="A34" s="156" t="str">
        <f>IF(B34="","",COUNTA($B$16:B34))</f>
        <v/>
      </c>
      <c r="B34" s="20"/>
      <c r="C34" s="21"/>
      <c r="D34" s="37"/>
      <c r="E34" s="21"/>
      <c r="F34" s="20"/>
      <c r="G34" s="20"/>
      <c r="H34" s="50"/>
      <c r="I34" s="20"/>
      <c r="J34" s="21"/>
      <c r="K34" s="21"/>
      <c r="L34" s="21"/>
      <c r="M34" s="21"/>
      <c r="N34" s="21"/>
      <c r="O34" s="23"/>
      <c r="P34" s="22"/>
      <c r="Q34" s="21"/>
      <c r="R34" s="21"/>
      <c r="S34" s="21"/>
      <c r="T34" s="21"/>
      <c r="U34" s="21"/>
      <c r="V34" s="23"/>
      <c r="W34" s="22"/>
      <c r="X34" s="21"/>
      <c r="Y34" s="21"/>
      <c r="Z34" s="21"/>
      <c r="AA34" s="21"/>
      <c r="AB34" s="21"/>
      <c r="AC34" s="23"/>
      <c r="AD34" s="22"/>
      <c r="AE34" s="21"/>
      <c r="AF34" s="21"/>
      <c r="AG34" s="21"/>
      <c r="AH34" s="21"/>
      <c r="AI34" s="21"/>
      <c r="AJ34" s="19"/>
      <c r="AK34" s="22"/>
      <c r="AL34" s="21"/>
      <c r="AM34" s="23"/>
      <c r="AN34" s="157" t="str">
        <f t="shared" si="4"/>
        <v/>
      </c>
      <c r="AO34" s="158" t="str">
        <f t="shared" si="5"/>
        <v/>
      </c>
      <c r="AP34" s="158" t="str" cm="1">
        <f t="array" ref="AP34">IF(OR(AND($AN$7="",$AN$8=""),$AO34=""),"",MIN(1,ROUNDDOWN(_xlfn.IFS(AND($AN$4="4週",$AN$6="なし"),$AO34/IF($AQ34="○",30,$AN$7),AND($AN$4="歴月",$AN$6="なし"),$AN34/IF($AQ34="○",30*(DAY(EOMONTH($I$12,0))/7),$AN$8),AND($AN$4="4週",$AN$6="あり"),$AO34/IF($AQ34="○",30*($AR$7/$AN$7),$AR$7),AND($AN$4="歴月",$AN$6="あり"),$AN34/IF($AQ34="○",30*($AR$8/$AN$8)*(DAY(EOMONTH($I$12,0))/7),$AR$8)),2)))</f>
        <v/>
      </c>
      <c r="AQ34" s="19"/>
      <c r="AR34" s="24"/>
      <c r="AS34" s="45"/>
      <c r="AT34" s="155" t="str">
        <f>IFERROR(VLOOKUP(I34,'別添①　勤務時間'!$A$3:$K$37,10,FALSE),"")</f>
        <v/>
      </c>
      <c r="AU34" s="155" t="str">
        <f>IFERROR(VLOOKUP(J34,'別添①　勤務時間'!$A$3:$K$37,10,FALSE),"")</f>
        <v/>
      </c>
      <c r="AV34" s="155" t="str">
        <f>IFERROR(VLOOKUP(K34,'別添①　勤務時間'!$A$3:$K$37,10,FALSE),"")</f>
        <v/>
      </c>
      <c r="AW34" s="155" t="str">
        <f>IFERROR(VLOOKUP(L34,'別添①　勤務時間'!$A$3:$K$37,10,FALSE),"")</f>
        <v/>
      </c>
      <c r="AX34" s="155" t="str">
        <f>IFERROR(VLOOKUP(M34,'別添①　勤務時間'!$A$3:$K$37,10,FALSE),"")</f>
        <v/>
      </c>
      <c r="AY34" s="155" t="str">
        <f>IFERROR(VLOOKUP(N34,'別添①　勤務時間'!$A$3:$K$37,10,FALSE),"")</f>
        <v/>
      </c>
      <c r="AZ34" s="155" t="str">
        <f>IFERROR(VLOOKUP(O34,'別添①　勤務時間'!$A$3:$K$37,10,FALSE),"")</f>
        <v/>
      </c>
      <c r="BA34" s="155" t="str">
        <f>IFERROR(VLOOKUP(P34,'別添①　勤務時間'!$A$3:$K$37,10,FALSE),"")</f>
        <v/>
      </c>
      <c r="BB34" s="155" t="str">
        <f>IFERROR(VLOOKUP(Q34,'別添①　勤務時間'!$A$3:$K$37,10,FALSE),"")</f>
        <v/>
      </c>
      <c r="BC34" s="155" t="str">
        <f>IFERROR(VLOOKUP(R34,'別添①　勤務時間'!$A$3:$K$37,10,FALSE),"")</f>
        <v/>
      </c>
      <c r="BD34" s="155" t="str">
        <f>IFERROR(VLOOKUP(S34,'別添①　勤務時間'!$A$3:$K$37,10,FALSE),"")</f>
        <v/>
      </c>
      <c r="BE34" s="155" t="str">
        <f>IFERROR(VLOOKUP(T34,'別添①　勤務時間'!$A$3:$K$37,10,FALSE),"")</f>
        <v/>
      </c>
      <c r="BF34" s="155" t="str">
        <f>IFERROR(VLOOKUP(U34,'別添①　勤務時間'!$A$3:$K$37,10,FALSE),"")</f>
        <v/>
      </c>
      <c r="BG34" s="155" t="str">
        <f>IFERROR(VLOOKUP(V34,'別添①　勤務時間'!$A$3:$K$37,10,FALSE),"")</f>
        <v/>
      </c>
      <c r="BH34" s="155" t="str">
        <f>IFERROR(VLOOKUP(W34,'別添①　勤務時間'!$A$3:$K$37,10,FALSE),"")</f>
        <v/>
      </c>
      <c r="BI34" s="155" t="str">
        <f>IFERROR(VLOOKUP(X34,'別添①　勤務時間'!$A$3:$K$37,10,FALSE),"")</f>
        <v/>
      </c>
      <c r="BJ34" s="155" t="str">
        <f>IFERROR(VLOOKUP(Y34,'別添①　勤務時間'!$A$3:$K$37,10,FALSE),"")</f>
        <v/>
      </c>
      <c r="BK34" s="155" t="str">
        <f>IFERROR(VLOOKUP(Z34,'別添①　勤務時間'!$A$3:$K$37,10,FALSE),"")</f>
        <v/>
      </c>
      <c r="BL34" s="155" t="str">
        <f>IFERROR(VLOOKUP(AA34,'別添①　勤務時間'!$A$3:$K$37,10,FALSE),"")</f>
        <v/>
      </c>
      <c r="BM34" s="155" t="str">
        <f>IFERROR(VLOOKUP(AB34,'別添①　勤務時間'!$A$3:$K$37,10,FALSE),"")</f>
        <v/>
      </c>
      <c r="BN34" s="155" t="str">
        <f>IFERROR(VLOOKUP(AC34,'別添①　勤務時間'!$A$3:$K$37,10,FALSE),"")</f>
        <v/>
      </c>
      <c r="BO34" s="155" t="str">
        <f>IFERROR(VLOOKUP(AD34,'別添①　勤務時間'!$A$3:$K$37,10,FALSE),"")</f>
        <v/>
      </c>
      <c r="BP34" s="155" t="str">
        <f>IFERROR(VLOOKUP(AE34,'別添①　勤務時間'!$A$3:$K$37,10,FALSE),"")</f>
        <v/>
      </c>
      <c r="BQ34" s="155" t="str">
        <f>IFERROR(VLOOKUP(AF34,'別添①　勤務時間'!$A$3:$K$37,10,FALSE),"")</f>
        <v/>
      </c>
      <c r="BR34" s="155" t="str">
        <f>IFERROR(VLOOKUP(AG34,'別添①　勤務時間'!$A$3:$K$37,10,FALSE),"")</f>
        <v/>
      </c>
      <c r="BS34" s="155" t="str">
        <f>IFERROR(VLOOKUP(AH34,'別添①　勤務時間'!$A$3:$K$37,10,FALSE),"")</f>
        <v/>
      </c>
      <c r="BT34" s="155" t="str">
        <f>IFERROR(VLOOKUP(AI34,'別添①　勤務時間'!$A$3:$K$37,10,FALSE),"")</f>
        <v/>
      </c>
      <c r="BU34" s="155" t="str">
        <f>IFERROR(VLOOKUP(AJ34,'別添①　勤務時間'!$A$3:$K$37,10,FALSE),"")</f>
        <v/>
      </c>
      <c r="BV34" s="155" t="str">
        <f>IFERROR(VLOOKUP(AK34,'別添①　勤務時間'!$A$3:$K$37,10,FALSE),"")</f>
        <v/>
      </c>
      <c r="BW34" s="155" t="str">
        <f>IFERROR(VLOOKUP(AL34,'別添①　勤務時間'!$A$3:$K$37,10,FALSE),"")</f>
        <v/>
      </c>
      <c r="BX34" s="155" t="str">
        <f>IFERROR(VLOOKUP(AM34,'別添①　勤務時間'!$A$3:$K$37,10,FALSE),"")</f>
        <v/>
      </c>
    </row>
    <row r="35" spans="1:76" ht="22.95" hidden="1" customHeight="1">
      <c r="A35" s="156" t="str">
        <f>IF(B35="","",COUNTA($B$16:B35))</f>
        <v/>
      </c>
      <c r="B35" s="20"/>
      <c r="C35" s="21"/>
      <c r="D35" s="37"/>
      <c r="E35" s="21"/>
      <c r="F35" s="20"/>
      <c r="G35" s="20"/>
      <c r="H35" s="50"/>
      <c r="I35" s="20"/>
      <c r="J35" s="21"/>
      <c r="K35" s="21"/>
      <c r="L35" s="21"/>
      <c r="M35" s="21"/>
      <c r="N35" s="21"/>
      <c r="O35" s="23"/>
      <c r="P35" s="22"/>
      <c r="Q35" s="21"/>
      <c r="R35" s="21"/>
      <c r="S35" s="21"/>
      <c r="T35" s="21"/>
      <c r="U35" s="21"/>
      <c r="V35" s="23"/>
      <c r="W35" s="22"/>
      <c r="X35" s="21"/>
      <c r="Y35" s="21"/>
      <c r="Z35" s="21"/>
      <c r="AA35" s="21"/>
      <c r="AB35" s="21"/>
      <c r="AC35" s="23"/>
      <c r="AD35" s="22"/>
      <c r="AE35" s="21"/>
      <c r="AF35" s="21"/>
      <c r="AG35" s="21"/>
      <c r="AH35" s="21"/>
      <c r="AI35" s="21"/>
      <c r="AJ35" s="19"/>
      <c r="AK35" s="22"/>
      <c r="AL35" s="21"/>
      <c r="AM35" s="23"/>
      <c r="AN35" s="157" t="str">
        <f t="shared" si="4"/>
        <v/>
      </c>
      <c r="AO35" s="158" t="str">
        <f t="shared" si="5"/>
        <v/>
      </c>
      <c r="AP35" s="158" t="str" cm="1">
        <f t="array" ref="AP35">IF(OR(AND($AN$7="",$AN$8=""),$AO35=""),"",MIN(1,ROUNDDOWN(_xlfn.IFS(AND($AN$4="4週",$AN$6="なし"),$AO35/IF($AQ35="○",30,$AN$7),AND($AN$4="歴月",$AN$6="なし"),$AN35/IF($AQ35="○",30*(DAY(EOMONTH($I$12,0))/7),$AN$8),AND($AN$4="4週",$AN$6="あり"),$AO35/IF($AQ35="○",30*($AR$7/$AN$7),$AR$7),AND($AN$4="歴月",$AN$6="あり"),$AN35/IF($AQ35="○",30*($AR$8/$AN$8)*(DAY(EOMONTH($I$12,0))/7),$AR$8)),2)))</f>
        <v/>
      </c>
      <c r="AQ35" s="19"/>
      <c r="AR35" s="24"/>
      <c r="AS35" s="45"/>
      <c r="AT35" s="155" t="str">
        <f>IFERROR(VLOOKUP(I35,'別添①　勤務時間'!$A$3:$K$37,10,FALSE),"")</f>
        <v/>
      </c>
      <c r="AU35" s="155" t="str">
        <f>IFERROR(VLOOKUP(J35,'別添①　勤務時間'!$A$3:$K$37,10,FALSE),"")</f>
        <v/>
      </c>
      <c r="AV35" s="155" t="str">
        <f>IFERROR(VLOOKUP(K35,'別添①　勤務時間'!$A$3:$K$37,10,FALSE),"")</f>
        <v/>
      </c>
      <c r="AW35" s="155" t="str">
        <f>IFERROR(VLOOKUP(L35,'別添①　勤務時間'!$A$3:$K$37,10,FALSE),"")</f>
        <v/>
      </c>
      <c r="AX35" s="155" t="str">
        <f>IFERROR(VLOOKUP(M35,'別添①　勤務時間'!$A$3:$K$37,10,FALSE),"")</f>
        <v/>
      </c>
      <c r="AY35" s="155" t="str">
        <f>IFERROR(VLOOKUP(N35,'別添①　勤務時間'!$A$3:$K$37,10,FALSE),"")</f>
        <v/>
      </c>
      <c r="AZ35" s="155" t="str">
        <f>IFERROR(VLOOKUP(O35,'別添①　勤務時間'!$A$3:$K$37,10,FALSE),"")</f>
        <v/>
      </c>
      <c r="BA35" s="155" t="str">
        <f>IFERROR(VLOOKUP(P35,'別添①　勤務時間'!$A$3:$K$37,10,FALSE),"")</f>
        <v/>
      </c>
      <c r="BB35" s="155" t="str">
        <f>IFERROR(VLOOKUP(Q35,'別添①　勤務時間'!$A$3:$K$37,10,FALSE),"")</f>
        <v/>
      </c>
      <c r="BC35" s="155" t="str">
        <f>IFERROR(VLOOKUP(R35,'別添①　勤務時間'!$A$3:$K$37,10,FALSE),"")</f>
        <v/>
      </c>
      <c r="BD35" s="155" t="str">
        <f>IFERROR(VLOOKUP(S35,'別添①　勤務時間'!$A$3:$K$37,10,FALSE),"")</f>
        <v/>
      </c>
      <c r="BE35" s="155" t="str">
        <f>IFERROR(VLOOKUP(T35,'別添①　勤務時間'!$A$3:$K$37,10,FALSE),"")</f>
        <v/>
      </c>
      <c r="BF35" s="155" t="str">
        <f>IFERROR(VLOOKUP(U35,'別添①　勤務時間'!$A$3:$K$37,10,FALSE),"")</f>
        <v/>
      </c>
      <c r="BG35" s="155" t="str">
        <f>IFERROR(VLOOKUP(V35,'別添①　勤務時間'!$A$3:$K$37,10,FALSE),"")</f>
        <v/>
      </c>
      <c r="BH35" s="155" t="str">
        <f>IFERROR(VLOOKUP(W35,'別添①　勤務時間'!$A$3:$K$37,10,FALSE),"")</f>
        <v/>
      </c>
      <c r="BI35" s="155" t="str">
        <f>IFERROR(VLOOKUP(X35,'別添①　勤務時間'!$A$3:$K$37,10,FALSE),"")</f>
        <v/>
      </c>
      <c r="BJ35" s="155" t="str">
        <f>IFERROR(VLOOKUP(Y35,'別添①　勤務時間'!$A$3:$K$37,10,FALSE),"")</f>
        <v/>
      </c>
      <c r="BK35" s="155" t="str">
        <f>IFERROR(VLOOKUP(Z35,'別添①　勤務時間'!$A$3:$K$37,10,FALSE),"")</f>
        <v/>
      </c>
      <c r="BL35" s="155" t="str">
        <f>IFERROR(VLOOKUP(AA35,'別添①　勤務時間'!$A$3:$K$37,10,FALSE),"")</f>
        <v/>
      </c>
      <c r="BM35" s="155" t="str">
        <f>IFERROR(VLOOKUP(AB35,'別添①　勤務時間'!$A$3:$K$37,10,FALSE),"")</f>
        <v/>
      </c>
      <c r="BN35" s="155" t="str">
        <f>IFERROR(VLOOKUP(AC35,'別添①　勤務時間'!$A$3:$K$37,10,FALSE),"")</f>
        <v/>
      </c>
      <c r="BO35" s="155" t="str">
        <f>IFERROR(VLOOKUP(AD35,'別添①　勤務時間'!$A$3:$K$37,10,FALSE),"")</f>
        <v/>
      </c>
      <c r="BP35" s="155" t="str">
        <f>IFERROR(VLOOKUP(AE35,'別添①　勤務時間'!$A$3:$K$37,10,FALSE),"")</f>
        <v/>
      </c>
      <c r="BQ35" s="155" t="str">
        <f>IFERROR(VLOOKUP(AF35,'別添①　勤務時間'!$A$3:$K$37,10,FALSE),"")</f>
        <v/>
      </c>
      <c r="BR35" s="155" t="str">
        <f>IFERROR(VLOOKUP(AG35,'別添①　勤務時間'!$A$3:$K$37,10,FALSE),"")</f>
        <v/>
      </c>
      <c r="BS35" s="155" t="str">
        <f>IFERROR(VLOOKUP(AH35,'別添①　勤務時間'!$A$3:$K$37,10,FALSE),"")</f>
        <v/>
      </c>
      <c r="BT35" s="155" t="str">
        <f>IFERROR(VLOOKUP(AI35,'別添①　勤務時間'!$A$3:$K$37,10,FALSE),"")</f>
        <v/>
      </c>
      <c r="BU35" s="155" t="str">
        <f>IFERROR(VLOOKUP(AJ35,'別添①　勤務時間'!$A$3:$K$37,10,FALSE),"")</f>
        <v/>
      </c>
      <c r="BV35" s="155" t="str">
        <f>IFERROR(VLOOKUP(AK35,'別添①　勤務時間'!$A$3:$K$37,10,FALSE),"")</f>
        <v/>
      </c>
      <c r="BW35" s="155" t="str">
        <f>IFERROR(VLOOKUP(AL35,'別添①　勤務時間'!$A$3:$K$37,10,FALSE),"")</f>
        <v/>
      </c>
      <c r="BX35" s="155" t="str">
        <f>IFERROR(VLOOKUP(AM35,'別添①　勤務時間'!$A$3:$K$37,10,FALSE),"")</f>
        <v/>
      </c>
    </row>
    <row r="36" spans="1:76" ht="22.95" hidden="1" customHeight="1">
      <c r="A36" s="156" t="str">
        <f>IF(B36="","",COUNTA($B$16:B36))</f>
        <v/>
      </c>
      <c r="B36" s="20"/>
      <c r="C36" s="21"/>
      <c r="D36" s="37"/>
      <c r="E36" s="21"/>
      <c r="F36" s="20"/>
      <c r="G36" s="20"/>
      <c r="H36" s="50"/>
      <c r="I36" s="20"/>
      <c r="J36" s="21"/>
      <c r="K36" s="21"/>
      <c r="L36" s="21"/>
      <c r="M36" s="21"/>
      <c r="N36" s="21"/>
      <c r="O36" s="23"/>
      <c r="P36" s="22"/>
      <c r="Q36" s="21"/>
      <c r="R36" s="21"/>
      <c r="S36" s="21"/>
      <c r="T36" s="21"/>
      <c r="U36" s="21"/>
      <c r="V36" s="23"/>
      <c r="W36" s="22"/>
      <c r="X36" s="21"/>
      <c r="Y36" s="21"/>
      <c r="Z36" s="21"/>
      <c r="AA36" s="21"/>
      <c r="AB36" s="21"/>
      <c r="AC36" s="23"/>
      <c r="AD36" s="22"/>
      <c r="AE36" s="21"/>
      <c r="AF36" s="21"/>
      <c r="AG36" s="21"/>
      <c r="AH36" s="21"/>
      <c r="AI36" s="21"/>
      <c r="AJ36" s="19"/>
      <c r="AK36" s="22"/>
      <c r="AL36" s="21"/>
      <c r="AM36" s="23"/>
      <c r="AN36" s="157" t="str">
        <f t="shared" si="4"/>
        <v/>
      </c>
      <c r="AO36" s="158" t="str">
        <f t="shared" si="5"/>
        <v/>
      </c>
      <c r="AP36" s="158" t="str" cm="1">
        <f t="array" ref="AP36">IF(OR(AND($AN$7="",$AN$8=""),$AO36=""),"",MIN(1,ROUNDDOWN(_xlfn.IFS(AND($AN$4="4週",$AN$6="なし"),$AO36/IF($AQ36="○",30,$AN$7),AND($AN$4="歴月",$AN$6="なし"),$AN36/IF($AQ36="○",30*(DAY(EOMONTH($I$12,0))/7),$AN$8),AND($AN$4="4週",$AN$6="あり"),$AO36/IF($AQ36="○",30*($AR$7/$AN$7),$AR$7),AND($AN$4="歴月",$AN$6="あり"),$AN36/IF($AQ36="○",30*($AR$8/$AN$8)*(DAY(EOMONTH($I$12,0))/7),$AR$8)),2)))</f>
        <v/>
      </c>
      <c r="AQ36" s="19"/>
      <c r="AR36" s="24"/>
      <c r="AS36" s="45"/>
      <c r="AT36" s="155" t="str">
        <f>IFERROR(VLOOKUP(I36,'別添①　勤務時間'!$A$3:$K$37,10,FALSE),"")</f>
        <v/>
      </c>
      <c r="AU36" s="155" t="str">
        <f>IFERROR(VLOOKUP(J36,'別添①　勤務時間'!$A$3:$K$37,10,FALSE),"")</f>
        <v/>
      </c>
      <c r="AV36" s="155" t="str">
        <f>IFERROR(VLOOKUP(K36,'別添①　勤務時間'!$A$3:$K$37,10,FALSE),"")</f>
        <v/>
      </c>
      <c r="AW36" s="155" t="str">
        <f>IFERROR(VLOOKUP(L36,'別添①　勤務時間'!$A$3:$K$37,10,FALSE),"")</f>
        <v/>
      </c>
      <c r="AX36" s="155" t="str">
        <f>IFERROR(VLOOKUP(M36,'別添①　勤務時間'!$A$3:$K$37,10,FALSE),"")</f>
        <v/>
      </c>
      <c r="AY36" s="155" t="str">
        <f>IFERROR(VLOOKUP(N36,'別添①　勤務時間'!$A$3:$K$37,10,FALSE),"")</f>
        <v/>
      </c>
      <c r="AZ36" s="155" t="str">
        <f>IFERROR(VLOOKUP(O36,'別添①　勤務時間'!$A$3:$K$37,10,FALSE),"")</f>
        <v/>
      </c>
      <c r="BA36" s="155" t="str">
        <f>IFERROR(VLOOKUP(P36,'別添①　勤務時間'!$A$3:$K$37,10,FALSE),"")</f>
        <v/>
      </c>
      <c r="BB36" s="155" t="str">
        <f>IFERROR(VLOOKUP(Q36,'別添①　勤務時間'!$A$3:$K$37,10,FALSE),"")</f>
        <v/>
      </c>
      <c r="BC36" s="155" t="str">
        <f>IFERROR(VLOOKUP(R36,'別添①　勤務時間'!$A$3:$K$37,10,FALSE),"")</f>
        <v/>
      </c>
      <c r="BD36" s="155" t="str">
        <f>IFERROR(VLOOKUP(S36,'別添①　勤務時間'!$A$3:$K$37,10,FALSE),"")</f>
        <v/>
      </c>
      <c r="BE36" s="155" t="str">
        <f>IFERROR(VLOOKUP(T36,'別添①　勤務時間'!$A$3:$K$37,10,FALSE),"")</f>
        <v/>
      </c>
      <c r="BF36" s="155" t="str">
        <f>IFERROR(VLOOKUP(U36,'別添①　勤務時間'!$A$3:$K$37,10,FALSE),"")</f>
        <v/>
      </c>
      <c r="BG36" s="155" t="str">
        <f>IFERROR(VLOOKUP(V36,'別添①　勤務時間'!$A$3:$K$37,10,FALSE),"")</f>
        <v/>
      </c>
      <c r="BH36" s="155" t="str">
        <f>IFERROR(VLOOKUP(W36,'別添①　勤務時間'!$A$3:$K$37,10,FALSE),"")</f>
        <v/>
      </c>
      <c r="BI36" s="155" t="str">
        <f>IFERROR(VLOOKUP(X36,'別添①　勤務時間'!$A$3:$K$37,10,FALSE),"")</f>
        <v/>
      </c>
      <c r="BJ36" s="155" t="str">
        <f>IFERROR(VLOOKUP(Y36,'別添①　勤務時間'!$A$3:$K$37,10,FALSE),"")</f>
        <v/>
      </c>
      <c r="BK36" s="155" t="str">
        <f>IFERROR(VLOOKUP(Z36,'別添①　勤務時間'!$A$3:$K$37,10,FALSE),"")</f>
        <v/>
      </c>
      <c r="BL36" s="155" t="str">
        <f>IFERROR(VLOOKUP(AA36,'別添①　勤務時間'!$A$3:$K$37,10,FALSE),"")</f>
        <v/>
      </c>
      <c r="BM36" s="155" t="str">
        <f>IFERROR(VLOOKUP(AB36,'別添①　勤務時間'!$A$3:$K$37,10,FALSE),"")</f>
        <v/>
      </c>
      <c r="BN36" s="155" t="str">
        <f>IFERROR(VLOOKUP(AC36,'別添①　勤務時間'!$A$3:$K$37,10,FALSE),"")</f>
        <v/>
      </c>
      <c r="BO36" s="155" t="str">
        <f>IFERROR(VLOOKUP(AD36,'別添①　勤務時間'!$A$3:$K$37,10,FALSE),"")</f>
        <v/>
      </c>
      <c r="BP36" s="155" t="str">
        <f>IFERROR(VLOOKUP(AE36,'別添①　勤務時間'!$A$3:$K$37,10,FALSE),"")</f>
        <v/>
      </c>
      <c r="BQ36" s="155" t="str">
        <f>IFERROR(VLOOKUP(AF36,'別添①　勤務時間'!$A$3:$K$37,10,FALSE),"")</f>
        <v/>
      </c>
      <c r="BR36" s="155" t="str">
        <f>IFERROR(VLOOKUP(AG36,'別添①　勤務時間'!$A$3:$K$37,10,FALSE),"")</f>
        <v/>
      </c>
      <c r="BS36" s="155" t="str">
        <f>IFERROR(VLOOKUP(AH36,'別添①　勤務時間'!$A$3:$K$37,10,FALSE),"")</f>
        <v/>
      </c>
      <c r="BT36" s="155" t="str">
        <f>IFERROR(VLOOKUP(AI36,'別添①　勤務時間'!$A$3:$K$37,10,FALSE),"")</f>
        <v/>
      </c>
      <c r="BU36" s="155" t="str">
        <f>IFERROR(VLOOKUP(AJ36,'別添①　勤務時間'!$A$3:$K$37,10,FALSE),"")</f>
        <v/>
      </c>
      <c r="BV36" s="155" t="str">
        <f>IFERROR(VLOOKUP(AK36,'別添①　勤務時間'!$A$3:$K$37,10,FALSE),"")</f>
        <v/>
      </c>
      <c r="BW36" s="155" t="str">
        <f>IFERROR(VLOOKUP(AL36,'別添①　勤務時間'!$A$3:$K$37,10,FALSE),"")</f>
        <v/>
      </c>
      <c r="BX36" s="155" t="str">
        <f>IFERROR(VLOOKUP(AM36,'別添①　勤務時間'!$A$3:$K$37,10,FALSE),"")</f>
        <v/>
      </c>
    </row>
    <row r="37" spans="1:76" ht="22.95" hidden="1" customHeight="1">
      <c r="A37" s="156" t="str">
        <f>IF(B37="","",COUNTA($B$16:B37))</f>
        <v/>
      </c>
      <c r="B37" s="20"/>
      <c r="C37" s="21"/>
      <c r="D37" s="37"/>
      <c r="E37" s="21"/>
      <c r="F37" s="20"/>
      <c r="G37" s="20"/>
      <c r="H37" s="50"/>
      <c r="I37" s="20"/>
      <c r="J37" s="21"/>
      <c r="K37" s="21"/>
      <c r="L37" s="21"/>
      <c r="M37" s="21"/>
      <c r="N37" s="21"/>
      <c r="O37" s="23"/>
      <c r="P37" s="22"/>
      <c r="Q37" s="21"/>
      <c r="R37" s="21"/>
      <c r="S37" s="21"/>
      <c r="T37" s="21"/>
      <c r="U37" s="21"/>
      <c r="V37" s="23"/>
      <c r="W37" s="22"/>
      <c r="X37" s="21"/>
      <c r="Y37" s="21"/>
      <c r="Z37" s="21"/>
      <c r="AA37" s="21"/>
      <c r="AB37" s="21"/>
      <c r="AC37" s="23"/>
      <c r="AD37" s="22"/>
      <c r="AE37" s="21"/>
      <c r="AF37" s="21"/>
      <c r="AG37" s="21"/>
      <c r="AH37" s="21"/>
      <c r="AI37" s="21"/>
      <c r="AJ37" s="19"/>
      <c r="AK37" s="22"/>
      <c r="AL37" s="21"/>
      <c r="AM37" s="23"/>
      <c r="AN37" s="157" t="str">
        <f t="shared" si="4"/>
        <v/>
      </c>
      <c r="AO37" s="158" t="str">
        <f t="shared" si="5"/>
        <v/>
      </c>
      <c r="AP37" s="158" t="str" cm="1">
        <f t="array" ref="AP37">IF(OR(AND($AN$7="",$AN$8=""),$AO37=""),"",MIN(1,ROUNDDOWN(_xlfn.IFS(AND($AN$4="4週",$AN$6="なし"),$AO37/IF($AQ37="○",30,$AN$7),AND($AN$4="歴月",$AN$6="なし"),$AN37/IF($AQ37="○",30*(DAY(EOMONTH($I$12,0))/7),$AN$8),AND($AN$4="4週",$AN$6="あり"),$AO37/IF($AQ37="○",30*($AR$7/$AN$7),$AR$7),AND($AN$4="歴月",$AN$6="あり"),$AN37/IF($AQ37="○",30*($AR$8/$AN$8)*(DAY(EOMONTH($I$12,0))/7),$AR$8)),2)))</f>
        <v/>
      </c>
      <c r="AQ37" s="19"/>
      <c r="AR37" s="24"/>
      <c r="AS37" s="45"/>
      <c r="AT37" s="155" t="str">
        <f>IFERROR(VLOOKUP(I37,'別添①　勤務時間'!$A$3:$K$37,10,FALSE),"")</f>
        <v/>
      </c>
      <c r="AU37" s="155" t="str">
        <f>IFERROR(VLOOKUP(J37,'別添①　勤務時間'!$A$3:$K$37,10,FALSE),"")</f>
        <v/>
      </c>
      <c r="AV37" s="155" t="str">
        <f>IFERROR(VLOOKUP(K37,'別添①　勤務時間'!$A$3:$K$37,10,FALSE),"")</f>
        <v/>
      </c>
      <c r="AW37" s="155" t="str">
        <f>IFERROR(VLOOKUP(L37,'別添①　勤務時間'!$A$3:$K$37,10,FALSE),"")</f>
        <v/>
      </c>
      <c r="AX37" s="155" t="str">
        <f>IFERROR(VLOOKUP(M37,'別添①　勤務時間'!$A$3:$K$37,10,FALSE),"")</f>
        <v/>
      </c>
      <c r="AY37" s="155" t="str">
        <f>IFERROR(VLOOKUP(N37,'別添①　勤務時間'!$A$3:$K$37,10,FALSE),"")</f>
        <v/>
      </c>
      <c r="AZ37" s="155" t="str">
        <f>IFERROR(VLOOKUP(O37,'別添①　勤務時間'!$A$3:$K$37,10,FALSE),"")</f>
        <v/>
      </c>
      <c r="BA37" s="155" t="str">
        <f>IFERROR(VLOOKUP(P37,'別添①　勤務時間'!$A$3:$K$37,10,FALSE),"")</f>
        <v/>
      </c>
      <c r="BB37" s="155" t="str">
        <f>IFERROR(VLOOKUP(Q37,'別添①　勤務時間'!$A$3:$K$37,10,FALSE),"")</f>
        <v/>
      </c>
      <c r="BC37" s="155" t="str">
        <f>IFERROR(VLOOKUP(R37,'別添①　勤務時間'!$A$3:$K$37,10,FALSE),"")</f>
        <v/>
      </c>
      <c r="BD37" s="155" t="str">
        <f>IFERROR(VLOOKUP(S37,'別添①　勤務時間'!$A$3:$K$37,10,FALSE),"")</f>
        <v/>
      </c>
      <c r="BE37" s="155" t="str">
        <f>IFERROR(VLOOKUP(T37,'別添①　勤務時間'!$A$3:$K$37,10,FALSE),"")</f>
        <v/>
      </c>
      <c r="BF37" s="155" t="str">
        <f>IFERROR(VLOOKUP(U37,'別添①　勤務時間'!$A$3:$K$37,10,FALSE),"")</f>
        <v/>
      </c>
      <c r="BG37" s="155" t="str">
        <f>IFERROR(VLOOKUP(V37,'別添①　勤務時間'!$A$3:$K$37,10,FALSE),"")</f>
        <v/>
      </c>
      <c r="BH37" s="155" t="str">
        <f>IFERROR(VLOOKUP(W37,'別添①　勤務時間'!$A$3:$K$37,10,FALSE),"")</f>
        <v/>
      </c>
      <c r="BI37" s="155" t="str">
        <f>IFERROR(VLOOKUP(X37,'別添①　勤務時間'!$A$3:$K$37,10,FALSE),"")</f>
        <v/>
      </c>
      <c r="BJ37" s="155" t="str">
        <f>IFERROR(VLOOKUP(Y37,'別添①　勤務時間'!$A$3:$K$37,10,FALSE),"")</f>
        <v/>
      </c>
      <c r="BK37" s="155" t="str">
        <f>IFERROR(VLOOKUP(Z37,'別添①　勤務時間'!$A$3:$K$37,10,FALSE),"")</f>
        <v/>
      </c>
      <c r="BL37" s="155" t="str">
        <f>IFERROR(VLOOKUP(AA37,'別添①　勤務時間'!$A$3:$K$37,10,FALSE),"")</f>
        <v/>
      </c>
      <c r="BM37" s="155" t="str">
        <f>IFERROR(VLOOKUP(AB37,'別添①　勤務時間'!$A$3:$K$37,10,FALSE),"")</f>
        <v/>
      </c>
      <c r="BN37" s="155" t="str">
        <f>IFERROR(VLOOKUP(AC37,'別添①　勤務時間'!$A$3:$K$37,10,FALSE),"")</f>
        <v/>
      </c>
      <c r="BO37" s="155" t="str">
        <f>IFERROR(VLOOKUP(AD37,'別添①　勤務時間'!$A$3:$K$37,10,FALSE),"")</f>
        <v/>
      </c>
      <c r="BP37" s="155" t="str">
        <f>IFERROR(VLOOKUP(AE37,'別添①　勤務時間'!$A$3:$K$37,10,FALSE),"")</f>
        <v/>
      </c>
      <c r="BQ37" s="155" t="str">
        <f>IFERROR(VLOOKUP(AF37,'別添①　勤務時間'!$A$3:$K$37,10,FALSE),"")</f>
        <v/>
      </c>
      <c r="BR37" s="155" t="str">
        <f>IFERROR(VLOOKUP(AG37,'別添①　勤務時間'!$A$3:$K$37,10,FALSE),"")</f>
        <v/>
      </c>
      <c r="BS37" s="155" t="str">
        <f>IFERROR(VLOOKUP(AH37,'別添①　勤務時間'!$A$3:$K$37,10,FALSE),"")</f>
        <v/>
      </c>
      <c r="BT37" s="155" t="str">
        <f>IFERROR(VLOOKUP(AI37,'別添①　勤務時間'!$A$3:$K$37,10,FALSE),"")</f>
        <v/>
      </c>
      <c r="BU37" s="155" t="str">
        <f>IFERROR(VLOOKUP(AJ37,'別添①　勤務時間'!$A$3:$K$37,10,FALSE),"")</f>
        <v/>
      </c>
      <c r="BV37" s="155" t="str">
        <f>IFERROR(VLOOKUP(AK37,'別添①　勤務時間'!$A$3:$K$37,10,FALSE),"")</f>
        <v/>
      </c>
      <c r="BW37" s="155" t="str">
        <f>IFERROR(VLOOKUP(AL37,'別添①　勤務時間'!$A$3:$K$37,10,FALSE),"")</f>
        <v/>
      </c>
      <c r="BX37" s="155" t="str">
        <f>IFERROR(VLOOKUP(AM37,'別添①　勤務時間'!$A$3:$K$37,10,FALSE),"")</f>
        <v/>
      </c>
    </row>
    <row r="38" spans="1:76" ht="22.95" hidden="1" customHeight="1">
      <c r="A38" s="156" t="str">
        <f>IF(B38="","",COUNTA($B$16:B38))</f>
        <v/>
      </c>
      <c r="B38" s="20"/>
      <c r="C38" s="21"/>
      <c r="D38" s="37"/>
      <c r="E38" s="21"/>
      <c r="F38" s="20"/>
      <c r="G38" s="20"/>
      <c r="H38" s="50"/>
      <c r="I38" s="20"/>
      <c r="J38" s="21"/>
      <c r="K38" s="21"/>
      <c r="L38" s="21"/>
      <c r="M38" s="21"/>
      <c r="N38" s="21"/>
      <c r="O38" s="23"/>
      <c r="P38" s="22"/>
      <c r="Q38" s="21"/>
      <c r="R38" s="21"/>
      <c r="S38" s="21"/>
      <c r="T38" s="21"/>
      <c r="U38" s="21"/>
      <c r="V38" s="23"/>
      <c r="W38" s="22"/>
      <c r="X38" s="21"/>
      <c r="Y38" s="21"/>
      <c r="Z38" s="21"/>
      <c r="AA38" s="21"/>
      <c r="AB38" s="21"/>
      <c r="AC38" s="23"/>
      <c r="AD38" s="22"/>
      <c r="AE38" s="21"/>
      <c r="AF38" s="21"/>
      <c r="AG38" s="21"/>
      <c r="AH38" s="21"/>
      <c r="AI38" s="21"/>
      <c r="AJ38" s="19"/>
      <c r="AK38" s="22"/>
      <c r="AL38" s="21"/>
      <c r="AM38" s="23"/>
      <c r="AN38" s="157" t="str">
        <f t="shared" si="4"/>
        <v/>
      </c>
      <c r="AO38" s="158" t="str">
        <f t="shared" si="5"/>
        <v/>
      </c>
      <c r="AP38" s="158" t="str" cm="1">
        <f t="array" ref="AP38">IF(OR(AND($AN$7="",$AN$8=""),$AO38=""),"",MIN(1,ROUNDDOWN(_xlfn.IFS(AND($AN$4="4週",$AN$6="なし"),$AO38/IF($AQ38="○",30,$AN$7),AND($AN$4="歴月",$AN$6="なし"),$AN38/IF($AQ38="○",30*(DAY(EOMONTH($I$12,0))/7),$AN$8),AND($AN$4="4週",$AN$6="あり"),$AO38/IF($AQ38="○",30*($AR$7/$AN$7),$AR$7),AND($AN$4="歴月",$AN$6="あり"),$AN38/IF($AQ38="○",30*($AR$8/$AN$8)*(DAY(EOMONTH($I$12,0))/7),$AR$8)),2)))</f>
        <v/>
      </c>
      <c r="AQ38" s="19"/>
      <c r="AR38" s="24"/>
      <c r="AS38" s="45"/>
      <c r="AT38" s="155" t="str">
        <f>IFERROR(VLOOKUP(I38,'別添①　勤務時間'!$A$3:$K$37,10,FALSE),"")</f>
        <v/>
      </c>
      <c r="AU38" s="155" t="str">
        <f>IFERROR(VLOOKUP(J38,'別添①　勤務時間'!$A$3:$K$37,10,FALSE),"")</f>
        <v/>
      </c>
      <c r="AV38" s="155" t="str">
        <f>IFERROR(VLOOKUP(K38,'別添①　勤務時間'!$A$3:$K$37,10,FALSE),"")</f>
        <v/>
      </c>
      <c r="AW38" s="155" t="str">
        <f>IFERROR(VLOOKUP(L38,'別添①　勤務時間'!$A$3:$K$37,10,FALSE),"")</f>
        <v/>
      </c>
      <c r="AX38" s="155" t="str">
        <f>IFERROR(VLOOKUP(M38,'別添①　勤務時間'!$A$3:$K$37,10,FALSE),"")</f>
        <v/>
      </c>
      <c r="AY38" s="155" t="str">
        <f>IFERROR(VLOOKUP(N38,'別添①　勤務時間'!$A$3:$K$37,10,FALSE),"")</f>
        <v/>
      </c>
      <c r="AZ38" s="155" t="str">
        <f>IFERROR(VLOOKUP(O38,'別添①　勤務時間'!$A$3:$K$37,10,FALSE),"")</f>
        <v/>
      </c>
      <c r="BA38" s="155" t="str">
        <f>IFERROR(VLOOKUP(P38,'別添①　勤務時間'!$A$3:$K$37,10,FALSE),"")</f>
        <v/>
      </c>
      <c r="BB38" s="155" t="str">
        <f>IFERROR(VLOOKUP(Q38,'別添①　勤務時間'!$A$3:$K$37,10,FALSE),"")</f>
        <v/>
      </c>
      <c r="BC38" s="155" t="str">
        <f>IFERROR(VLOOKUP(R38,'別添①　勤務時間'!$A$3:$K$37,10,FALSE),"")</f>
        <v/>
      </c>
      <c r="BD38" s="155" t="str">
        <f>IFERROR(VLOOKUP(S38,'別添①　勤務時間'!$A$3:$K$37,10,FALSE),"")</f>
        <v/>
      </c>
      <c r="BE38" s="155" t="str">
        <f>IFERROR(VLOOKUP(T38,'別添①　勤務時間'!$A$3:$K$37,10,FALSE),"")</f>
        <v/>
      </c>
      <c r="BF38" s="155" t="str">
        <f>IFERROR(VLOOKUP(U38,'別添①　勤務時間'!$A$3:$K$37,10,FALSE),"")</f>
        <v/>
      </c>
      <c r="BG38" s="155" t="str">
        <f>IFERROR(VLOOKUP(V38,'別添①　勤務時間'!$A$3:$K$37,10,FALSE),"")</f>
        <v/>
      </c>
      <c r="BH38" s="155" t="str">
        <f>IFERROR(VLOOKUP(W38,'別添①　勤務時間'!$A$3:$K$37,10,FALSE),"")</f>
        <v/>
      </c>
      <c r="BI38" s="155" t="str">
        <f>IFERROR(VLOOKUP(X38,'別添①　勤務時間'!$A$3:$K$37,10,FALSE),"")</f>
        <v/>
      </c>
      <c r="BJ38" s="155" t="str">
        <f>IFERROR(VLOOKUP(Y38,'別添①　勤務時間'!$A$3:$K$37,10,FALSE),"")</f>
        <v/>
      </c>
      <c r="BK38" s="155" t="str">
        <f>IFERROR(VLOOKUP(Z38,'別添①　勤務時間'!$A$3:$K$37,10,FALSE),"")</f>
        <v/>
      </c>
      <c r="BL38" s="155" t="str">
        <f>IFERROR(VLOOKUP(AA38,'別添①　勤務時間'!$A$3:$K$37,10,FALSE),"")</f>
        <v/>
      </c>
      <c r="BM38" s="155" t="str">
        <f>IFERROR(VLOOKUP(AB38,'別添①　勤務時間'!$A$3:$K$37,10,FALSE),"")</f>
        <v/>
      </c>
      <c r="BN38" s="155" t="str">
        <f>IFERROR(VLOOKUP(AC38,'別添①　勤務時間'!$A$3:$K$37,10,FALSE),"")</f>
        <v/>
      </c>
      <c r="BO38" s="155" t="str">
        <f>IFERROR(VLOOKUP(AD38,'別添①　勤務時間'!$A$3:$K$37,10,FALSE),"")</f>
        <v/>
      </c>
      <c r="BP38" s="155" t="str">
        <f>IFERROR(VLOOKUP(AE38,'別添①　勤務時間'!$A$3:$K$37,10,FALSE),"")</f>
        <v/>
      </c>
      <c r="BQ38" s="155" t="str">
        <f>IFERROR(VLOOKUP(AF38,'別添①　勤務時間'!$A$3:$K$37,10,FALSE),"")</f>
        <v/>
      </c>
      <c r="BR38" s="155" t="str">
        <f>IFERROR(VLOOKUP(AG38,'別添①　勤務時間'!$A$3:$K$37,10,FALSE),"")</f>
        <v/>
      </c>
      <c r="BS38" s="155" t="str">
        <f>IFERROR(VLOOKUP(AH38,'別添①　勤務時間'!$A$3:$K$37,10,FALSE),"")</f>
        <v/>
      </c>
      <c r="BT38" s="155" t="str">
        <f>IFERROR(VLOOKUP(AI38,'別添①　勤務時間'!$A$3:$K$37,10,FALSE),"")</f>
        <v/>
      </c>
      <c r="BU38" s="155" t="str">
        <f>IFERROR(VLOOKUP(AJ38,'別添①　勤務時間'!$A$3:$K$37,10,FALSE),"")</f>
        <v/>
      </c>
      <c r="BV38" s="155" t="str">
        <f>IFERROR(VLOOKUP(AK38,'別添①　勤務時間'!$A$3:$K$37,10,FALSE),"")</f>
        <v/>
      </c>
      <c r="BW38" s="155" t="str">
        <f>IFERROR(VLOOKUP(AL38,'別添①　勤務時間'!$A$3:$K$37,10,FALSE),"")</f>
        <v/>
      </c>
      <c r="BX38" s="155" t="str">
        <f>IFERROR(VLOOKUP(AM38,'別添①　勤務時間'!$A$3:$K$37,10,FALSE),"")</f>
        <v/>
      </c>
    </row>
    <row r="39" spans="1:76" ht="22.95" hidden="1" customHeight="1">
      <c r="A39" s="156" t="str">
        <f>IF(B39="","",COUNTA($B$16:B39))</f>
        <v/>
      </c>
      <c r="B39" s="20"/>
      <c r="C39" s="21"/>
      <c r="D39" s="37"/>
      <c r="E39" s="21"/>
      <c r="F39" s="20"/>
      <c r="G39" s="20"/>
      <c r="H39" s="50"/>
      <c r="I39" s="20"/>
      <c r="J39" s="21"/>
      <c r="K39" s="21"/>
      <c r="L39" s="21"/>
      <c r="M39" s="21"/>
      <c r="N39" s="21"/>
      <c r="O39" s="23"/>
      <c r="P39" s="22"/>
      <c r="Q39" s="21"/>
      <c r="R39" s="21"/>
      <c r="S39" s="21"/>
      <c r="T39" s="21"/>
      <c r="U39" s="21"/>
      <c r="V39" s="23"/>
      <c r="W39" s="22"/>
      <c r="X39" s="21"/>
      <c r="Y39" s="21"/>
      <c r="Z39" s="21"/>
      <c r="AA39" s="21"/>
      <c r="AB39" s="21"/>
      <c r="AC39" s="23"/>
      <c r="AD39" s="22"/>
      <c r="AE39" s="21"/>
      <c r="AF39" s="21"/>
      <c r="AG39" s="21"/>
      <c r="AH39" s="21"/>
      <c r="AI39" s="21"/>
      <c r="AJ39" s="19"/>
      <c r="AK39" s="22"/>
      <c r="AL39" s="21"/>
      <c r="AM39" s="23"/>
      <c r="AN39" s="157" t="str">
        <f t="shared" si="4"/>
        <v/>
      </c>
      <c r="AO39" s="158" t="str">
        <f t="shared" si="5"/>
        <v/>
      </c>
      <c r="AP39" s="158" t="str" cm="1">
        <f t="array" ref="AP39">IF(OR(AND($AN$7="",$AN$8=""),$AO39=""),"",MIN(1,ROUNDDOWN(_xlfn.IFS(AND($AN$4="4週",$AN$6="なし"),$AO39/IF($AQ39="○",30,$AN$7),AND($AN$4="歴月",$AN$6="なし"),$AN39/IF($AQ39="○",30*(DAY(EOMONTH($I$12,0))/7),$AN$8),AND($AN$4="4週",$AN$6="あり"),$AO39/IF($AQ39="○",30*($AR$7/$AN$7),$AR$7),AND($AN$4="歴月",$AN$6="あり"),$AN39/IF($AQ39="○",30*($AR$8/$AN$8)*(DAY(EOMONTH($I$12,0))/7),$AR$8)),2)))</f>
        <v/>
      </c>
      <c r="AQ39" s="19"/>
      <c r="AR39" s="24"/>
      <c r="AS39" s="45"/>
      <c r="AT39" s="155" t="str">
        <f>IFERROR(VLOOKUP(I39,'別添①　勤務時間'!$A$3:$K$37,10,FALSE),"")</f>
        <v/>
      </c>
      <c r="AU39" s="155" t="str">
        <f>IFERROR(VLOOKUP(J39,'別添①　勤務時間'!$A$3:$K$37,10,FALSE),"")</f>
        <v/>
      </c>
      <c r="AV39" s="155" t="str">
        <f>IFERROR(VLOOKUP(K39,'別添①　勤務時間'!$A$3:$K$37,10,FALSE),"")</f>
        <v/>
      </c>
      <c r="AW39" s="155" t="str">
        <f>IFERROR(VLOOKUP(L39,'別添①　勤務時間'!$A$3:$K$37,10,FALSE),"")</f>
        <v/>
      </c>
      <c r="AX39" s="155" t="str">
        <f>IFERROR(VLOOKUP(M39,'別添①　勤務時間'!$A$3:$K$37,10,FALSE),"")</f>
        <v/>
      </c>
      <c r="AY39" s="155" t="str">
        <f>IFERROR(VLOOKUP(N39,'別添①　勤務時間'!$A$3:$K$37,10,FALSE),"")</f>
        <v/>
      </c>
      <c r="AZ39" s="155" t="str">
        <f>IFERROR(VLOOKUP(O39,'別添①　勤務時間'!$A$3:$K$37,10,FALSE),"")</f>
        <v/>
      </c>
      <c r="BA39" s="155" t="str">
        <f>IFERROR(VLOOKUP(P39,'別添①　勤務時間'!$A$3:$K$37,10,FALSE),"")</f>
        <v/>
      </c>
      <c r="BB39" s="155" t="str">
        <f>IFERROR(VLOOKUP(Q39,'別添①　勤務時間'!$A$3:$K$37,10,FALSE),"")</f>
        <v/>
      </c>
      <c r="BC39" s="155" t="str">
        <f>IFERROR(VLOOKUP(R39,'別添①　勤務時間'!$A$3:$K$37,10,FALSE),"")</f>
        <v/>
      </c>
      <c r="BD39" s="155" t="str">
        <f>IFERROR(VLOOKUP(S39,'別添①　勤務時間'!$A$3:$K$37,10,FALSE),"")</f>
        <v/>
      </c>
      <c r="BE39" s="155" t="str">
        <f>IFERROR(VLOOKUP(T39,'別添①　勤務時間'!$A$3:$K$37,10,FALSE),"")</f>
        <v/>
      </c>
      <c r="BF39" s="155" t="str">
        <f>IFERROR(VLOOKUP(U39,'別添①　勤務時間'!$A$3:$K$37,10,FALSE),"")</f>
        <v/>
      </c>
      <c r="BG39" s="155" t="str">
        <f>IFERROR(VLOOKUP(V39,'別添①　勤務時間'!$A$3:$K$37,10,FALSE),"")</f>
        <v/>
      </c>
      <c r="BH39" s="155" t="str">
        <f>IFERROR(VLOOKUP(W39,'別添①　勤務時間'!$A$3:$K$37,10,FALSE),"")</f>
        <v/>
      </c>
      <c r="BI39" s="155" t="str">
        <f>IFERROR(VLOOKUP(X39,'別添①　勤務時間'!$A$3:$K$37,10,FALSE),"")</f>
        <v/>
      </c>
      <c r="BJ39" s="155" t="str">
        <f>IFERROR(VLOOKUP(Y39,'別添①　勤務時間'!$A$3:$K$37,10,FALSE),"")</f>
        <v/>
      </c>
      <c r="BK39" s="155" t="str">
        <f>IFERROR(VLOOKUP(Z39,'別添①　勤務時間'!$A$3:$K$37,10,FALSE),"")</f>
        <v/>
      </c>
      <c r="BL39" s="155" t="str">
        <f>IFERROR(VLOOKUP(AA39,'別添①　勤務時間'!$A$3:$K$37,10,FALSE),"")</f>
        <v/>
      </c>
      <c r="BM39" s="155" t="str">
        <f>IFERROR(VLOOKUP(AB39,'別添①　勤務時間'!$A$3:$K$37,10,FALSE),"")</f>
        <v/>
      </c>
      <c r="BN39" s="155" t="str">
        <f>IFERROR(VLOOKUP(AC39,'別添①　勤務時間'!$A$3:$K$37,10,FALSE),"")</f>
        <v/>
      </c>
      <c r="BO39" s="155" t="str">
        <f>IFERROR(VLOOKUP(AD39,'別添①　勤務時間'!$A$3:$K$37,10,FALSE),"")</f>
        <v/>
      </c>
      <c r="BP39" s="155" t="str">
        <f>IFERROR(VLOOKUP(AE39,'別添①　勤務時間'!$A$3:$K$37,10,FALSE),"")</f>
        <v/>
      </c>
      <c r="BQ39" s="155" t="str">
        <f>IFERROR(VLOOKUP(AF39,'別添①　勤務時間'!$A$3:$K$37,10,FALSE),"")</f>
        <v/>
      </c>
      <c r="BR39" s="155" t="str">
        <f>IFERROR(VLOOKUP(AG39,'別添①　勤務時間'!$A$3:$K$37,10,FALSE),"")</f>
        <v/>
      </c>
      <c r="BS39" s="155" t="str">
        <f>IFERROR(VLOOKUP(AH39,'別添①　勤務時間'!$A$3:$K$37,10,FALSE),"")</f>
        <v/>
      </c>
      <c r="BT39" s="155" t="str">
        <f>IFERROR(VLOOKUP(AI39,'別添①　勤務時間'!$A$3:$K$37,10,FALSE),"")</f>
        <v/>
      </c>
      <c r="BU39" s="155" t="str">
        <f>IFERROR(VLOOKUP(AJ39,'別添①　勤務時間'!$A$3:$K$37,10,FALSE),"")</f>
        <v/>
      </c>
      <c r="BV39" s="155" t="str">
        <f>IFERROR(VLOOKUP(AK39,'別添①　勤務時間'!$A$3:$K$37,10,FALSE),"")</f>
        <v/>
      </c>
      <c r="BW39" s="155" t="str">
        <f>IFERROR(VLOOKUP(AL39,'別添①　勤務時間'!$A$3:$K$37,10,FALSE),"")</f>
        <v/>
      </c>
      <c r="BX39" s="155" t="str">
        <f>IFERROR(VLOOKUP(AM39,'別添①　勤務時間'!$A$3:$K$37,10,FALSE),"")</f>
        <v/>
      </c>
    </row>
    <row r="40" spans="1:76" ht="22.95" hidden="1" customHeight="1">
      <c r="A40" s="156" t="str">
        <f>IF(B40="","",COUNTA($B$16:B40))</f>
        <v/>
      </c>
      <c r="B40" s="20"/>
      <c r="C40" s="21"/>
      <c r="D40" s="37"/>
      <c r="E40" s="21"/>
      <c r="F40" s="20"/>
      <c r="G40" s="20"/>
      <c r="H40" s="50"/>
      <c r="I40" s="20"/>
      <c r="J40" s="21"/>
      <c r="K40" s="21"/>
      <c r="L40" s="21"/>
      <c r="M40" s="21"/>
      <c r="N40" s="21"/>
      <c r="O40" s="23"/>
      <c r="P40" s="22"/>
      <c r="Q40" s="21"/>
      <c r="R40" s="21"/>
      <c r="S40" s="21"/>
      <c r="T40" s="21"/>
      <c r="U40" s="21"/>
      <c r="V40" s="23"/>
      <c r="W40" s="22"/>
      <c r="X40" s="21"/>
      <c r="Y40" s="21"/>
      <c r="Z40" s="21"/>
      <c r="AA40" s="21"/>
      <c r="AB40" s="21"/>
      <c r="AC40" s="23"/>
      <c r="AD40" s="22"/>
      <c r="AE40" s="21"/>
      <c r="AF40" s="21"/>
      <c r="AG40" s="21"/>
      <c r="AH40" s="21"/>
      <c r="AI40" s="21"/>
      <c r="AJ40" s="19"/>
      <c r="AK40" s="22"/>
      <c r="AL40" s="21"/>
      <c r="AM40" s="23"/>
      <c r="AN40" s="157" t="str">
        <f t="shared" si="4"/>
        <v/>
      </c>
      <c r="AO40" s="158" t="str">
        <f t="shared" si="5"/>
        <v/>
      </c>
      <c r="AP40" s="158" t="str" cm="1">
        <f t="array" ref="AP40">IF(OR(AND($AN$7="",$AN$8=""),$AO40=""),"",MIN(1,ROUNDDOWN(_xlfn.IFS(AND($AN$4="4週",$AN$6="なし"),$AO40/IF($AQ40="○",30,$AN$7),AND($AN$4="歴月",$AN$6="なし"),$AN40/IF($AQ40="○",30*(DAY(EOMONTH($I$12,0))/7),$AN$8),AND($AN$4="4週",$AN$6="あり"),$AO40/IF($AQ40="○",30*($AR$7/$AN$7),$AR$7),AND($AN$4="歴月",$AN$6="あり"),$AN40/IF($AQ40="○",30*($AR$8/$AN$8)*(DAY(EOMONTH($I$12,0))/7),$AR$8)),2)))</f>
        <v/>
      </c>
      <c r="AQ40" s="19"/>
      <c r="AR40" s="24"/>
      <c r="AS40" s="45"/>
      <c r="AT40" s="155" t="str">
        <f>IFERROR(VLOOKUP(I40,'別添①　勤務時間'!$A$3:$K$37,10,FALSE),"")</f>
        <v/>
      </c>
      <c r="AU40" s="155" t="str">
        <f>IFERROR(VLOOKUP(J40,'別添①　勤務時間'!$A$3:$K$37,10,FALSE),"")</f>
        <v/>
      </c>
      <c r="AV40" s="155" t="str">
        <f>IFERROR(VLOOKUP(K40,'別添①　勤務時間'!$A$3:$K$37,10,FALSE),"")</f>
        <v/>
      </c>
      <c r="AW40" s="155" t="str">
        <f>IFERROR(VLOOKUP(L40,'別添①　勤務時間'!$A$3:$K$37,10,FALSE),"")</f>
        <v/>
      </c>
      <c r="AX40" s="155" t="str">
        <f>IFERROR(VLOOKUP(M40,'別添①　勤務時間'!$A$3:$K$37,10,FALSE),"")</f>
        <v/>
      </c>
      <c r="AY40" s="155" t="str">
        <f>IFERROR(VLOOKUP(N40,'別添①　勤務時間'!$A$3:$K$37,10,FALSE),"")</f>
        <v/>
      </c>
      <c r="AZ40" s="155" t="str">
        <f>IFERROR(VLOOKUP(O40,'別添①　勤務時間'!$A$3:$K$37,10,FALSE),"")</f>
        <v/>
      </c>
      <c r="BA40" s="155" t="str">
        <f>IFERROR(VLOOKUP(P40,'別添①　勤務時間'!$A$3:$K$37,10,FALSE),"")</f>
        <v/>
      </c>
      <c r="BB40" s="155" t="str">
        <f>IFERROR(VLOOKUP(Q40,'別添①　勤務時間'!$A$3:$K$37,10,FALSE),"")</f>
        <v/>
      </c>
      <c r="BC40" s="155" t="str">
        <f>IFERROR(VLOOKUP(R40,'別添①　勤務時間'!$A$3:$K$37,10,FALSE),"")</f>
        <v/>
      </c>
      <c r="BD40" s="155" t="str">
        <f>IFERROR(VLOOKUP(S40,'別添①　勤務時間'!$A$3:$K$37,10,FALSE),"")</f>
        <v/>
      </c>
      <c r="BE40" s="155" t="str">
        <f>IFERROR(VLOOKUP(T40,'別添①　勤務時間'!$A$3:$K$37,10,FALSE),"")</f>
        <v/>
      </c>
      <c r="BF40" s="155" t="str">
        <f>IFERROR(VLOOKUP(U40,'別添①　勤務時間'!$A$3:$K$37,10,FALSE),"")</f>
        <v/>
      </c>
      <c r="BG40" s="155" t="str">
        <f>IFERROR(VLOOKUP(V40,'別添①　勤務時間'!$A$3:$K$37,10,FALSE),"")</f>
        <v/>
      </c>
      <c r="BH40" s="155" t="str">
        <f>IFERROR(VLOOKUP(W40,'別添①　勤務時間'!$A$3:$K$37,10,FALSE),"")</f>
        <v/>
      </c>
      <c r="BI40" s="155" t="str">
        <f>IFERROR(VLOOKUP(X40,'別添①　勤務時間'!$A$3:$K$37,10,FALSE),"")</f>
        <v/>
      </c>
      <c r="BJ40" s="155" t="str">
        <f>IFERROR(VLOOKUP(Y40,'別添①　勤務時間'!$A$3:$K$37,10,FALSE),"")</f>
        <v/>
      </c>
      <c r="BK40" s="155" t="str">
        <f>IFERROR(VLOOKUP(Z40,'別添①　勤務時間'!$A$3:$K$37,10,FALSE),"")</f>
        <v/>
      </c>
      <c r="BL40" s="155" t="str">
        <f>IFERROR(VLOOKUP(AA40,'別添①　勤務時間'!$A$3:$K$37,10,FALSE),"")</f>
        <v/>
      </c>
      <c r="BM40" s="155" t="str">
        <f>IFERROR(VLOOKUP(AB40,'別添①　勤務時間'!$A$3:$K$37,10,FALSE),"")</f>
        <v/>
      </c>
      <c r="BN40" s="155" t="str">
        <f>IFERROR(VLOOKUP(AC40,'別添①　勤務時間'!$A$3:$K$37,10,FALSE),"")</f>
        <v/>
      </c>
      <c r="BO40" s="155" t="str">
        <f>IFERROR(VLOOKUP(AD40,'別添①　勤務時間'!$A$3:$K$37,10,FALSE),"")</f>
        <v/>
      </c>
      <c r="BP40" s="155" t="str">
        <f>IFERROR(VLOOKUP(AE40,'別添①　勤務時間'!$A$3:$K$37,10,FALSE),"")</f>
        <v/>
      </c>
      <c r="BQ40" s="155" t="str">
        <f>IFERROR(VLOOKUP(AF40,'別添①　勤務時間'!$A$3:$K$37,10,FALSE),"")</f>
        <v/>
      </c>
      <c r="BR40" s="155" t="str">
        <f>IFERROR(VLOOKUP(AG40,'別添①　勤務時間'!$A$3:$K$37,10,FALSE),"")</f>
        <v/>
      </c>
      <c r="BS40" s="155" t="str">
        <f>IFERROR(VLOOKUP(AH40,'別添①　勤務時間'!$A$3:$K$37,10,FALSE),"")</f>
        <v/>
      </c>
      <c r="BT40" s="155" t="str">
        <f>IFERROR(VLOOKUP(AI40,'別添①　勤務時間'!$A$3:$K$37,10,FALSE),"")</f>
        <v/>
      </c>
      <c r="BU40" s="155" t="str">
        <f>IFERROR(VLOOKUP(AJ40,'別添①　勤務時間'!$A$3:$K$37,10,FALSE),"")</f>
        <v/>
      </c>
      <c r="BV40" s="155" t="str">
        <f>IFERROR(VLOOKUP(AK40,'別添①　勤務時間'!$A$3:$K$37,10,FALSE),"")</f>
        <v/>
      </c>
      <c r="BW40" s="155" t="str">
        <f>IFERROR(VLOOKUP(AL40,'別添①　勤務時間'!$A$3:$K$37,10,FALSE),"")</f>
        <v/>
      </c>
      <c r="BX40" s="155" t="str">
        <f>IFERROR(VLOOKUP(AM40,'別添①　勤務時間'!$A$3:$K$37,10,FALSE),"")</f>
        <v/>
      </c>
    </row>
    <row r="41" spans="1:76" ht="22.95" hidden="1" customHeight="1">
      <c r="A41" s="156" t="str">
        <f>IF(B41="","",COUNTA($B$16:B41))</f>
        <v/>
      </c>
      <c r="B41" s="20"/>
      <c r="C41" s="21"/>
      <c r="D41" s="37"/>
      <c r="E41" s="21"/>
      <c r="F41" s="20"/>
      <c r="G41" s="20"/>
      <c r="H41" s="50"/>
      <c r="I41" s="20"/>
      <c r="J41" s="21"/>
      <c r="K41" s="21"/>
      <c r="L41" s="21"/>
      <c r="M41" s="21"/>
      <c r="N41" s="21"/>
      <c r="O41" s="23"/>
      <c r="P41" s="22"/>
      <c r="Q41" s="21"/>
      <c r="R41" s="21"/>
      <c r="S41" s="21"/>
      <c r="T41" s="21"/>
      <c r="U41" s="21"/>
      <c r="V41" s="23"/>
      <c r="W41" s="22"/>
      <c r="X41" s="21"/>
      <c r="Y41" s="21"/>
      <c r="Z41" s="21"/>
      <c r="AA41" s="21"/>
      <c r="AB41" s="21"/>
      <c r="AC41" s="23"/>
      <c r="AD41" s="22"/>
      <c r="AE41" s="21"/>
      <c r="AF41" s="21"/>
      <c r="AG41" s="21"/>
      <c r="AH41" s="21"/>
      <c r="AI41" s="21"/>
      <c r="AJ41" s="19"/>
      <c r="AK41" s="22"/>
      <c r="AL41" s="21"/>
      <c r="AM41" s="23"/>
      <c r="AN41" s="157" t="str">
        <f t="shared" si="4"/>
        <v/>
      </c>
      <c r="AO41" s="158" t="str">
        <f t="shared" si="5"/>
        <v/>
      </c>
      <c r="AP41" s="158" t="str" cm="1">
        <f t="array" ref="AP41">IF(OR(AND($AN$7="",$AN$8=""),$AO41=""),"",MIN(1,ROUNDDOWN(_xlfn.IFS(AND($AN$4="4週",$AN$6="なし"),$AO41/IF($AQ41="○",30,$AN$7),AND($AN$4="歴月",$AN$6="なし"),$AN41/IF($AQ41="○",30*(DAY(EOMONTH($I$12,0))/7),$AN$8),AND($AN$4="4週",$AN$6="あり"),$AO41/IF($AQ41="○",30*($AR$7/$AN$7),$AR$7),AND($AN$4="歴月",$AN$6="あり"),$AN41/IF($AQ41="○",30*($AR$8/$AN$8)*(DAY(EOMONTH($I$12,0))/7),$AR$8)),2)))</f>
        <v/>
      </c>
      <c r="AQ41" s="19"/>
      <c r="AR41" s="24"/>
      <c r="AS41" s="45"/>
      <c r="AT41" s="155" t="str">
        <f>IFERROR(VLOOKUP(I41,'別添①　勤務時間'!$A$3:$K$37,10,FALSE),"")</f>
        <v/>
      </c>
      <c r="AU41" s="155" t="str">
        <f>IFERROR(VLOOKUP(J41,'別添①　勤務時間'!$A$3:$K$37,10,FALSE),"")</f>
        <v/>
      </c>
      <c r="AV41" s="155" t="str">
        <f>IFERROR(VLOOKUP(K41,'別添①　勤務時間'!$A$3:$K$37,10,FALSE),"")</f>
        <v/>
      </c>
      <c r="AW41" s="155" t="str">
        <f>IFERROR(VLOOKUP(L41,'別添①　勤務時間'!$A$3:$K$37,10,FALSE),"")</f>
        <v/>
      </c>
      <c r="AX41" s="155" t="str">
        <f>IFERROR(VLOOKUP(M41,'別添①　勤務時間'!$A$3:$K$37,10,FALSE),"")</f>
        <v/>
      </c>
      <c r="AY41" s="155" t="str">
        <f>IFERROR(VLOOKUP(N41,'別添①　勤務時間'!$A$3:$K$37,10,FALSE),"")</f>
        <v/>
      </c>
      <c r="AZ41" s="155" t="str">
        <f>IFERROR(VLOOKUP(O41,'別添①　勤務時間'!$A$3:$K$37,10,FALSE),"")</f>
        <v/>
      </c>
      <c r="BA41" s="155" t="str">
        <f>IFERROR(VLOOKUP(P41,'別添①　勤務時間'!$A$3:$K$37,10,FALSE),"")</f>
        <v/>
      </c>
      <c r="BB41" s="155" t="str">
        <f>IFERROR(VLOOKUP(Q41,'別添①　勤務時間'!$A$3:$K$37,10,FALSE),"")</f>
        <v/>
      </c>
      <c r="BC41" s="155" t="str">
        <f>IFERROR(VLOOKUP(R41,'別添①　勤務時間'!$A$3:$K$37,10,FALSE),"")</f>
        <v/>
      </c>
      <c r="BD41" s="155" t="str">
        <f>IFERROR(VLOOKUP(S41,'別添①　勤務時間'!$A$3:$K$37,10,FALSE),"")</f>
        <v/>
      </c>
      <c r="BE41" s="155" t="str">
        <f>IFERROR(VLOOKUP(T41,'別添①　勤務時間'!$A$3:$K$37,10,FALSE),"")</f>
        <v/>
      </c>
      <c r="BF41" s="155" t="str">
        <f>IFERROR(VLOOKUP(U41,'別添①　勤務時間'!$A$3:$K$37,10,FALSE),"")</f>
        <v/>
      </c>
      <c r="BG41" s="155" t="str">
        <f>IFERROR(VLOOKUP(V41,'別添①　勤務時間'!$A$3:$K$37,10,FALSE),"")</f>
        <v/>
      </c>
      <c r="BH41" s="155" t="str">
        <f>IFERROR(VLOOKUP(W41,'別添①　勤務時間'!$A$3:$K$37,10,FALSE),"")</f>
        <v/>
      </c>
      <c r="BI41" s="155" t="str">
        <f>IFERROR(VLOOKUP(X41,'別添①　勤務時間'!$A$3:$K$37,10,FALSE),"")</f>
        <v/>
      </c>
      <c r="BJ41" s="155" t="str">
        <f>IFERROR(VLOOKUP(Y41,'別添①　勤務時間'!$A$3:$K$37,10,FALSE),"")</f>
        <v/>
      </c>
      <c r="BK41" s="155" t="str">
        <f>IFERROR(VLOOKUP(Z41,'別添①　勤務時間'!$A$3:$K$37,10,FALSE),"")</f>
        <v/>
      </c>
      <c r="BL41" s="155" t="str">
        <f>IFERROR(VLOOKUP(AA41,'別添①　勤務時間'!$A$3:$K$37,10,FALSE),"")</f>
        <v/>
      </c>
      <c r="BM41" s="155" t="str">
        <f>IFERROR(VLOOKUP(AB41,'別添①　勤務時間'!$A$3:$K$37,10,FALSE),"")</f>
        <v/>
      </c>
      <c r="BN41" s="155" t="str">
        <f>IFERROR(VLOOKUP(AC41,'別添①　勤務時間'!$A$3:$K$37,10,FALSE),"")</f>
        <v/>
      </c>
      <c r="BO41" s="155" t="str">
        <f>IFERROR(VLOOKUP(AD41,'別添①　勤務時間'!$A$3:$K$37,10,FALSE),"")</f>
        <v/>
      </c>
      <c r="BP41" s="155" t="str">
        <f>IFERROR(VLOOKUP(AE41,'別添①　勤務時間'!$A$3:$K$37,10,FALSE),"")</f>
        <v/>
      </c>
      <c r="BQ41" s="155" t="str">
        <f>IFERROR(VLOOKUP(AF41,'別添①　勤務時間'!$A$3:$K$37,10,FALSE),"")</f>
        <v/>
      </c>
      <c r="BR41" s="155" t="str">
        <f>IFERROR(VLOOKUP(AG41,'別添①　勤務時間'!$A$3:$K$37,10,FALSE),"")</f>
        <v/>
      </c>
      <c r="BS41" s="155" t="str">
        <f>IFERROR(VLOOKUP(AH41,'別添①　勤務時間'!$A$3:$K$37,10,FALSE),"")</f>
        <v/>
      </c>
      <c r="BT41" s="155" t="str">
        <f>IFERROR(VLOOKUP(AI41,'別添①　勤務時間'!$A$3:$K$37,10,FALSE),"")</f>
        <v/>
      </c>
      <c r="BU41" s="155" t="str">
        <f>IFERROR(VLOOKUP(AJ41,'別添①　勤務時間'!$A$3:$K$37,10,FALSE),"")</f>
        <v/>
      </c>
      <c r="BV41" s="155" t="str">
        <f>IFERROR(VLOOKUP(AK41,'別添①　勤務時間'!$A$3:$K$37,10,FALSE),"")</f>
        <v/>
      </c>
      <c r="BW41" s="155" t="str">
        <f>IFERROR(VLOOKUP(AL41,'別添①　勤務時間'!$A$3:$K$37,10,FALSE),"")</f>
        <v/>
      </c>
      <c r="BX41" s="155" t="str">
        <f>IFERROR(VLOOKUP(AM41,'別添①　勤務時間'!$A$3:$K$37,10,FALSE),"")</f>
        <v/>
      </c>
    </row>
    <row r="42" spans="1:76" ht="22.95" hidden="1" customHeight="1">
      <c r="A42" s="156" t="str">
        <f>IF(B42="","",COUNTA($B$16:B42))</f>
        <v/>
      </c>
      <c r="B42" s="20"/>
      <c r="C42" s="21"/>
      <c r="D42" s="37"/>
      <c r="E42" s="21"/>
      <c r="F42" s="20"/>
      <c r="G42" s="20"/>
      <c r="H42" s="50"/>
      <c r="I42" s="20"/>
      <c r="J42" s="21"/>
      <c r="K42" s="21"/>
      <c r="L42" s="21"/>
      <c r="M42" s="21"/>
      <c r="N42" s="21"/>
      <c r="O42" s="23"/>
      <c r="P42" s="22"/>
      <c r="Q42" s="21"/>
      <c r="R42" s="21"/>
      <c r="S42" s="21"/>
      <c r="T42" s="21"/>
      <c r="U42" s="21"/>
      <c r="V42" s="23"/>
      <c r="W42" s="22"/>
      <c r="X42" s="21"/>
      <c r="Y42" s="21"/>
      <c r="Z42" s="21"/>
      <c r="AA42" s="21"/>
      <c r="AB42" s="21"/>
      <c r="AC42" s="23"/>
      <c r="AD42" s="22"/>
      <c r="AE42" s="21"/>
      <c r="AF42" s="21"/>
      <c r="AG42" s="21"/>
      <c r="AH42" s="21"/>
      <c r="AI42" s="21"/>
      <c r="AJ42" s="19"/>
      <c r="AK42" s="22"/>
      <c r="AL42" s="21"/>
      <c r="AM42" s="23"/>
      <c r="AN42" s="157" t="str">
        <f t="shared" si="4"/>
        <v/>
      </c>
      <c r="AO42" s="158" t="str">
        <f t="shared" si="5"/>
        <v/>
      </c>
      <c r="AP42" s="158" t="str" cm="1">
        <f t="array" ref="AP42">IF(OR(AND($AN$7="",$AN$8=""),$AO42=""),"",MIN(1,ROUNDDOWN(_xlfn.IFS(AND($AN$4="4週",$AN$6="なし"),$AO42/IF($AQ42="○",30,$AN$7),AND($AN$4="歴月",$AN$6="なし"),$AN42/IF($AQ42="○",30*(DAY(EOMONTH($I$12,0))/7),$AN$8),AND($AN$4="4週",$AN$6="あり"),$AO42/IF($AQ42="○",30*($AR$7/$AN$7),$AR$7),AND($AN$4="歴月",$AN$6="あり"),$AN42/IF($AQ42="○",30*($AR$8/$AN$8)*(DAY(EOMONTH($I$12,0))/7),$AR$8)),2)))</f>
        <v/>
      </c>
      <c r="AQ42" s="19"/>
      <c r="AR42" s="24"/>
      <c r="AS42" s="45"/>
      <c r="AT42" s="155" t="str">
        <f>IFERROR(VLOOKUP(I42,'別添①　勤務時間'!$A$3:$K$37,10,FALSE),"")</f>
        <v/>
      </c>
      <c r="AU42" s="155" t="str">
        <f>IFERROR(VLOOKUP(J42,'別添①　勤務時間'!$A$3:$K$37,10,FALSE),"")</f>
        <v/>
      </c>
      <c r="AV42" s="155" t="str">
        <f>IFERROR(VLOOKUP(K42,'別添①　勤務時間'!$A$3:$K$37,10,FALSE),"")</f>
        <v/>
      </c>
      <c r="AW42" s="155" t="str">
        <f>IFERROR(VLOOKUP(L42,'別添①　勤務時間'!$A$3:$K$37,10,FALSE),"")</f>
        <v/>
      </c>
      <c r="AX42" s="155" t="str">
        <f>IFERROR(VLOOKUP(M42,'別添①　勤務時間'!$A$3:$K$37,10,FALSE),"")</f>
        <v/>
      </c>
      <c r="AY42" s="155" t="str">
        <f>IFERROR(VLOOKUP(N42,'別添①　勤務時間'!$A$3:$K$37,10,FALSE),"")</f>
        <v/>
      </c>
      <c r="AZ42" s="155" t="str">
        <f>IFERROR(VLOOKUP(O42,'別添①　勤務時間'!$A$3:$K$37,10,FALSE),"")</f>
        <v/>
      </c>
      <c r="BA42" s="155" t="str">
        <f>IFERROR(VLOOKUP(P42,'別添①　勤務時間'!$A$3:$K$37,10,FALSE),"")</f>
        <v/>
      </c>
      <c r="BB42" s="155" t="str">
        <f>IFERROR(VLOOKUP(Q42,'別添①　勤務時間'!$A$3:$K$37,10,FALSE),"")</f>
        <v/>
      </c>
      <c r="BC42" s="155" t="str">
        <f>IFERROR(VLOOKUP(R42,'別添①　勤務時間'!$A$3:$K$37,10,FALSE),"")</f>
        <v/>
      </c>
      <c r="BD42" s="155" t="str">
        <f>IFERROR(VLOOKUP(S42,'別添①　勤務時間'!$A$3:$K$37,10,FALSE),"")</f>
        <v/>
      </c>
      <c r="BE42" s="155" t="str">
        <f>IFERROR(VLOOKUP(T42,'別添①　勤務時間'!$A$3:$K$37,10,FALSE),"")</f>
        <v/>
      </c>
      <c r="BF42" s="155" t="str">
        <f>IFERROR(VLOOKUP(U42,'別添①　勤務時間'!$A$3:$K$37,10,FALSE),"")</f>
        <v/>
      </c>
      <c r="BG42" s="155" t="str">
        <f>IFERROR(VLOOKUP(V42,'別添①　勤務時間'!$A$3:$K$37,10,FALSE),"")</f>
        <v/>
      </c>
      <c r="BH42" s="155" t="str">
        <f>IFERROR(VLOOKUP(W42,'別添①　勤務時間'!$A$3:$K$37,10,FALSE),"")</f>
        <v/>
      </c>
      <c r="BI42" s="155" t="str">
        <f>IFERROR(VLOOKUP(X42,'別添①　勤務時間'!$A$3:$K$37,10,FALSE),"")</f>
        <v/>
      </c>
      <c r="BJ42" s="155" t="str">
        <f>IFERROR(VLOOKUP(Y42,'別添①　勤務時間'!$A$3:$K$37,10,FALSE),"")</f>
        <v/>
      </c>
      <c r="BK42" s="155" t="str">
        <f>IFERROR(VLOOKUP(Z42,'別添①　勤務時間'!$A$3:$K$37,10,FALSE),"")</f>
        <v/>
      </c>
      <c r="BL42" s="155" t="str">
        <f>IFERROR(VLOOKUP(AA42,'別添①　勤務時間'!$A$3:$K$37,10,FALSE),"")</f>
        <v/>
      </c>
      <c r="BM42" s="155" t="str">
        <f>IFERROR(VLOOKUP(AB42,'別添①　勤務時間'!$A$3:$K$37,10,FALSE),"")</f>
        <v/>
      </c>
      <c r="BN42" s="155" t="str">
        <f>IFERROR(VLOOKUP(AC42,'別添①　勤務時間'!$A$3:$K$37,10,FALSE),"")</f>
        <v/>
      </c>
      <c r="BO42" s="155" t="str">
        <f>IFERROR(VLOOKUP(AD42,'別添①　勤務時間'!$A$3:$K$37,10,FALSE),"")</f>
        <v/>
      </c>
      <c r="BP42" s="155" t="str">
        <f>IFERROR(VLOOKUP(AE42,'別添①　勤務時間'!$A$3:$K$37,10,FALSE),"")</f>
        <v/>
      </c>
      <c r="BQ42" s="155" t="str">
        <f>IFERROR(VLOOKUP(AF42,'別添①　勤務時間'!$A$3:$K$37,10,FALSE),"")</f>
        <v/>
      </c>
      <c r="BR42" s="155" t="str">
        <f>IFERROR(VLOOKUP(AG42,'別添①　勤務時間'!$A$3:$K$37,10,FALSE),"")</f>
        <v/>
      </c>
      <c r="BS42" s="155" t="str">
        <f>IFERROR(VLOOKUP(AH42,'別添①　勤務時間'!$A$3:$K$37,10,FALSE),"")</f>
        <v/>
      </c>
      <c r="BT42" s="155" t="str">
        <f>IFERROR(VLOOKUP(AI42,'別添①　勤務時間'!$A$3:$K$37,10,FALSE),"")</f>
        <v/>
      </c>
      <c r="BU42" s="155" t="str">
        <f>IFERROR(VLOOKUP(AJ42,'別添①　勤務時間'!$A$3:$K$37,10,FALSE),"")</f>
        <v/>
      </c>
      <c r="BV42" s="155" t="str">
        <f>IFERROR(VLOOKUP(AK42,'別添①　勤務時間'!$A$3:$K$37,10,FALSE),"")</f>
        <v/>
      </c>
      <c r="BW42" s="155" t="str">
        <f>IFERROR(VLOOKUP(AL42,'別添①　勤務時間'!$A$3:$K$37,10,FALSE),"")</f>
        <v/>
      </c>
      <c r="BX42" s="155" t="str">
        <f>IFERROR(VLOOKUP(AM42,'別添①　勤務時間'!$A$3:$K$37,10,FALSE),"")</f>
        <v/>
      </c>
    </row>
    <row r="43" spans="1:76" ht="22.95" hidden="1" customHeight="1">
      <c r="A43" s="156" t="str">
        <f>IF(B43="","",COUNTA($B$16:B43))</f>
        <v/>
      </c>
      <c r="B43" s="20"/>
      <c r="C43" s="21"/>
      <c r="D43" s="37"/>
      <c r="E43" s="21"/>
      <c r="F43" s="20"/>
      <c r="G43" s="20"/>
      <c r="H43" s="50"/>
      <c r="I43" s="20"/>
      <c r="J43" s="21"/>
      <c r="K43" s="21"/>
      <c r="L43" s="21"/>
      <c r="M43" s="21"/>
      <c r="N43" s="21"/>
      <c r="O43" s="23"/>
      <c r="P43" s="22"/>
      <c r="Q43" s="21"/>
      <c r="R43" s="21"/>
      <c r="S43" s="21"/>
      <c r="T43" s="21"/>
      <c r="U43" s="21"/>
      <c r="V43" s="23"/>
      <c r="W43" s="22"/>
      <c r="X43" s="21"/>
      <c r="Y43" s="21"/>
      <c r="Z43" s="21"/>
      <c r="AA43" s="21"/>
      <c r="AB43" s="21"/>
      <c r="AC43" s="23"/>
      <c r="AD43" s="22"/>
      <c r="AE43" s="21"/>
      <c r="AF43" s="21"/>
      <c r="AG43" s="21"/>
      <c r="AH43" s="21"/>
      <c r="AI43" s="21"/>
      <c r="AJ43" s="19"/>
      <c r="AK43" s="22"/>
      <c r="AL43" s="21"/>
      <c r="AM43" s="23"/>
      <c r="AN43" s="157" t="str">
        <f t="shared" si="4"/>
        <v/>
      </c>
      <c r="AO43" s="158" t="str">
        <f t="shared" si="5"/>
        <v/>
      </c>
      <c r="AP43" s="158" t="str" cm="1">
        <f t="array" ref="AP43">IF(OR(AND($AN$7="",$AN$8=""),$AO43=""),"",MIN(1,ROUNDDOWN(_xlfn.IFS(AND($AN$4="4週",$AN$6="なし"),$AO43/IF($AQ43="○",30,$AN$7),AND($AN$4="歴月",$AN$6="なし"),$AN43/IF($AQ43="○",30*(DAY(EOMONTH($I$12,0))/7),$AN$8),AND($AN$4="4週",$AN$6="あり"),$AO43/IF($AQ43="○",30*($AR$7/$AN$7),$AR$7),AND($AN$4="歴月",$AN$6="あり"),$AN43/IF($AQ43="○",30*($AR$8/$AN$8)*(DAY(EOMONTH($I$12,0))/7),$AR$8)),2)))</f>
        <v/>
      </c>
      <c r="AQ43" s="19"/>
      <c r="AR43" s="24"/>
      <c r="AS43" s="45"/>
      <c r="AT43" s="155" t="str">
        <f>IFERROR(VLOOKUP(I43,'別添①　勤務時間'!$A$3:$K$37,10,FALSE),"")</f>
        <v/>
      </c>
      <c r="AU43" s="155" t="str">
        <f>IFERROR(VLOOKUP(J43,'別添①　勤務時間'!$A$3:$K$37,10,FALSE),"")</f>
        <v/>
      </c>
      <c r="AV43" s="155" t="str">
        <f>IFERROR(VLOOKUP(K43,'別添①　勤務時間'!$A$3:$K$37,10,FALSE),"")</f>
        <v/>
      </c>
      <c r="AW43" s="155" t="str">
        <f>IFERROR(VLOOKUP(L43,'別添①　勤務時間'!$A$3:$K$37,10,FALSE),"")</f>
        <v/>
      </c>
      <c r="AX43" s="155" t="str">
        <f>IFERROR(VLOOKUP(M43,'別添①　勤務時間'!$A$3:$K$37,10,FALSE),"")</f>
        <v/>
      </c>
      <c r="AY43" s="155" t="str">
        <f>IFERROR(VLOOKUP(N43,'別添①　勤務時間'!$A$3:$K$37,10,FALSE),"")</f>
        <v/>
      </c>
      <c r="AZ43" s="155" t="str">
        <f>IFERROR(VLOOKUP(O43,'別添①　勤務時間'!$A$3:$K$37,10,FALSE),"")</f>
        <v/>
      </c>
      <c r="BA43" s="155" t="str">
        <f>IFERROR(VLOOKUP(P43,'別添①　勤務時間'!$A$3:$K$37,10,FALSE),"")</f>
        <v/>
      </c>
      <c r="BB43" s="155" t="str">
        <f>IFERROR(VLOOKUP(Q43,'別添①　勤務時間'!$A$3:$K$37,10,FALSE),"")</f>
        <v/>
      </c>
      <c r="BC43" s="155" t="str">
        <f>IFERROR(VLOOKUP(R43,'別添①　勤務時間'!$A$3:$K$37,10,FALSE),"")</f>
        <v/>
      </c>
      <c r="BD43" s="155" t="str">
        <f>IFERROR(VLOOKUP(S43,'別添①　勤務時間'!$A$3:$K$37,10,FALSE),"")</f>
        <v/>
      </c>
      <c r="BE43" s="155" t="str">
        <f>IFERROR(VLOOKUP(T43,'別添①　勤務時間'!$A$3:$K$37,10,FALSE),"")</f>
        <v/>
      </c>
      <c r="BF43" s="155" t="str">
        <f>IFERROR(VLOOKUP(U43,'別添①　勤務時間'!$A$3:$K$37,10,FALSE),"")</f>
        <v/>
      </c>
      <c r="BG43" s="155" t="str">
        <f>IFERROR(VLOOKUP(V43,'別添①　勤務時間'!$A$3:$K$37,10,FALSE),"")</f>
        <v/>
      </c>
      <c r="BH43" s="155" t="str">
        <f>IFERROR(VLOOKUP(W43,'別添①　勤務時間'!$A$3:$K$37,10,FALSE),"")</f>
        <v/>
      </c>
      <c r="BI43" s="155" t="str">
        <f>IFERROR(VLOOKUP(X43,'別添①　勤務時間'!$A$3:$K$37,10,FALSE),"")</f>
        <v/>
      </c>
      <c r="BJ43" s="155" t="str">
        <f>IFERROR(VLOOKUP(Y43,'別添①　勤務時間'!$A$3:$K$37,10,FALSE),"")</f>
        <v/>
      </c>
      <c r="BK43" s="155" t="str">
        <f>IFERROR(VLOOKUP(Z43,'別添①　勤務時間'!$A$3:$K$37,10,FALSE),"")</f>
        <v/>
      </c>
      <c r="BL43" s="155" t="str">
        <f>IFERROR(VLOOKUP(AA43,'別添①　勤務時間'!$A$3:$K$37,10,FALSE),"")</f>
        <v/>
      </c>
      <c r="BM43" s="155" t="str">
        <f>IFERROR(VLOOKUP(AB43,'別添①　勤務時間'!$A$3:$K$37,10,FALSE),"")</f>
        <v/>
      </c>
      <c r="BN43" s="155" t="str">
        <f>IFERROR(VLOOKUP(AC43,'別添①　勤務時間'!$A$3:$K$37,10,FALSE),"")</f>
        <v/>
      </c>
      <c r="BO43" s="155" t="str">
        <f>IFERROR(VLOOKUP(AD43,'別添①　勤務時間'!$A$3:$K$37,10,FALSE),"")</f>
        <v/>
      </c>
      <c r="BP43" s="155" t="str">
        <f>IFERROR(VLOOKUP(AE43,'別添①　勤務時間'!$A$3:$K$37,10,FALSE),"")</f>
        <v/>
      </c>
      <c r="BQ43" s="155" t="str">
        <f>IFERROR(VLOOKUP(AF43,'別添①　勤務時間'!$A$3:$K$37,10,FALSE),"")</f>
        <v/>
      </c>
      <c r="BR43" s="155" t="str">
        <f>IFERROR(VLOOKUP(AG43,'別添①　勤務時間'!$A$3:$K$37,10,FALSE),"")</f>
        <v/>
      </c>
      <c r="BS43" s="155" t="str">
        <f>IFERROR(VLOOKUP(AH43,'別添①　勤務時間'!$A$3:$K$37,10,FALSE),"")</f>
        <v/>
      </c>
      <c r="BT43" s="155" t="str">
        <f>IFERROR(VLOOKUP(AI43,'別添①　勤務時間'!$A$3:$K$37,10,FALSE),"")</f>
        <v/>
      </c>
      <c r="BU43" s="155" t="str">
        <f>IFERROR(VLOOKUP(AJ43,'別添①　勤務時間'!$A$3:$K$37,10,FALSE),"")</f>
        <v/>
      </c>
      <c r="BV43" s="155" t="str">
        <f>IFERROR(VLOOKUP(AK43,'別添①　勤務時間'!$A$3:$K$37,10,FALSE),"")</f>
        <v/>
      </c>
      <c r="BW43" s="155" t="str">
        <f>IFERROR(VLOOKUP(AL43,'別添①　勤務時間'!$A$3:$K$37,10,FALSE),"")</f>
        <v/>
      </c>
      <c r="BX43" s="155" t="str">
        <f>IFERROR(VLOOKUP(AM43,'別添①　勤務時間'!$A$3:$K$37,10,FALSE),"")</f>
        <v/>
      </c>
    </row>
    <row r="44" spans="1:76" ht="22.95" hidden="1" customHeight="1">
      <c r="A44" s="156" t="str">
        <f>IF(B44="","",COUNTA($B$16:B44))</f>
        <v/>
      </c>
      <c r="B44" s="20"/>
      <c r="C44" s="21"/>
      <c r="D44" s="37"/>
      <c r="E44" s="21"/>
      <c r="F44" s="20"/>
      <c r="G44" s="20"/>
      <c r="H44" s="50"/>
      <c r="I44" s="20"/>
      <c r="J44" s="21"/>
      <c r="K44" s="21"/>
      <c r="L44" s="21"/>
      <c r="M44" s="21"/>
      <c r="N44" s="21"/>
      <c r="O44" s="23"/>
      <c r="P44" s="22"/>
      <c r="Q44" s="21"/>
      <c r="R44" s="21"/>
      <c r="S44" s="21"/>
      <c r="T44" s="21"/>
      <c r="U44" s="21"/>
      <c r="V44" s="23"/>
      <c r="W44" s="22"/>
      <c r="X44" s="21"/>
      <c r="Y44" s="21"/>
      <c r="Z44" s="21"/>
      <c r="AA44" s="21"/>
      <c r="AB44" s="21"/>
      <c r="AC44" s="23"/>
      <c r="AD44" s="22"/>
      <c r="AE44" s="21"/>
      <c r="AF44" s="21"/>
      <c r="AG44" s="21"/>
      <c r="AH44" s="21"/>
      <c r="AI44" s="21"/>
      <c r="AJ44" s="19"/>
      <c r="AK44" s="22"/>
      <c r="AL44" s="21"/>
      <c r="AM44" s="23"/>
      <c r="AN44" s="157" t="str">
        <f t="shared" si="4"/>
        <v/>
      </c>
      <c r="AO44" s="158" t="str">
        <f t="shared" si="5"/>
        <v/>
      </c>
      <c r="AP44" s="158" t="str" cm="1">
        <f t="array" ref="AP44">IF(OR(AND($AN$7="",$AN$8=""),$AO44=""),"",MIN(1,ROUNDDOWN(_xlfn.IFS(AND($AN$4="4週",$AN$6="なし"),$AO44/IF($AQ44="○",30,$AN$7),AND($AN$4="歴月",$AN$6="なし"),$AN44/IF($AQ44="○",30*(DAY(EOMONTH($I$12,0))/7),$AN$8),AND($AN$4="4週",$AN$6="あり"),$AO44/IF($AQ44="○",30*($AR$7/$AN$7),$AR$7),AND($AN$4="歴月",$AN$6="あり"),$AN44/IF($AQ44="○",30*($AR$8/$AN$8)*(DAY(EOMONTH($I$12,0))/7),$AR$8)),2)))</f>
        <v/>
      </c>
      <c r="AQ44" s="19"/>
      <c r="AR44" s="24"/>
      <c r="AS44" s="45"/>
      <c r="AT44" s="155" t="str">
        <f>IFERROR(VLOOKUP(I44,'別添①　勤務時間'!$A$3:$K$37,10,FALSE),"")</f>
        <v/>
      </c>
      <c r="AU44" s="155" t="str">
        <f>IFERROR(VLOOKUP(J44,'別添①　勤務時間'!$A$3:$K$37,10,FALSE),"")</f>
        <v/>
      </c>
      <c r="AV44" s="155" t="str">
        <f>IFERROR(VLOOKUP(K44,'別添①　勤務時間'!$A$3:$K$37,10,FALSE),"")</f>
        <v/>
      </c>
      <c r="AW44" s="155" t="str">
        <f>IFERROR(VLOOKUP(L44,'別添①　勤務時間'!$A$3:$K$37,10,FALSE),"")</f>
        <v/>
      </c>
      <c r="AX44" s="155" t="str">
        <f>IFERROR(VLOOKUP(M44,'別添①　勤務時間'!$A$3:$K$37,10,FALSE),"")</f>
        <v/>
      </c>
      <c r="AY44" s="155" t="str">
        <f>IFERROR(VLOOKUP(N44,'別添①　勤務時間'!$A$3:$K$37,10,FALSE),"")</f>
        <v/>
      </c>
      <c r="AZ44" s="155" t="str">
        <f>IFERROR(VLOOKUP(O44,'別添①　勤務時間'!$A$3:$K$37,10,FALSE),"")</f>
        <v/>
      </c>
      <c r="BA44" s="155" t="str">
        <f>IFERROR(VLOOKUP(P44,'別添①　勤務時間'!$A$3:$K$37,10,FALSE),"")</f>
        <v/>
      </c>
      <c r="BB44" s="155" t="str">
        <f>IFERROR(VLOOKUP(Q44,'別添①　勤務時間'!$A$3:$K$37,10,FALSE),"")</f>
        <v/>
      </c>
      <c r="BC44" s="155" t="str">
        <f>IFERROR(VLOOKUP(R44,'別添①　勤務時間'!$A$3:$K$37,10,FALSE),"")</f>
        <v/>
      </c>
      <c r="BD44" s="155" t="str">
        <f>IFERROR(VLOOKUP(S44,'別添①　勤務時間'!$A$3:$K$37,10,FALSE),"")</f>
        <v/>
      </c>
      <c r="BE44" s="155" t="str">
        <f>IFERROR(VLOOKUP(T44,'別添①　勤務時間'!$A$3:$K$37,10,FALSE),"")</f>
        <v/>
      </c>
      <c r="BF44" s="155" t="str">
        <f>IFERROR(VLOOKUP(U44,'別添①　勤務時間'!$A$3:$K$37,10,FALSE),"")</f>
        <v/>
      </c>
      <c r="BG44" s="155" t="str">
        <f>IFERROR(VLOOKUP(V44,'別添①　勤務時間'!$A$3:$K$37,10,FALSE),"")</f>
        <v/>
      </c>
      <c r="BH44" s="155" t="str">
        <f>IFERROR(VLOOKUP(W44,'別添①　勤務時間'!$A$3:$K$37,10,FALSE),"")</f>
        <v/>
      </c>
      <c r="BI44" s="155" t="str">
        <f>IFERROR(VLOOKUP(X44,'別添①　勤務時間'!$A$3:$K$37,10,FALSE),"")</f>
        <v/>
      </c>
      <c r="BJ44" s="155" t="str">
        <f>IFERROR(VLOOKUP(Y44,'別添①　勤務時間'!$A$3:$K$37,10,FALSE),"")</f>
        <v/>
      </c>
      <c r="BK44" s="155" t="str">
        <f>IFERROR(VLOOKUP(Z44,'別添①　勤務時間'!$A$3:$K$37,10,FALSE),"")</f>
        <v/>
      </c>
      <c r="BL44" s="155" t="str">
        <f>IFERROR(VLOOKUP(AA44,'別添①　勤務時間'!$A$3:$K$37,10,FALSE),"")</f>
        <v/>
      </c>
      <c r="BM44" s="155" t="str">
        <f>IFERROR(VLOOKUP(AB44,'別添①　勤務時間'!$A$3:$K$37,10,FALSE),"")</f>
        <v/>
      </c>
      <c r="BN44" s="155" t="str">
        <f>IFERROR(VLOOKUP(AC44,'別添①　勤務時間'!$A$3:$K$37,10,FALSE),"")</f>
        <v/>
      </c>
      <c r="BO44" s="155" t="str">
        <f>IFERROR(VLOOKUP(AD44,'別添①　勤務時間'!$A$3:$K$37,10,FALSE),"")</f>
        <v/>
      </c>
      <c r="BP44" s="155" t="str">
        <f>IFERROR(VLOOKUP(AE44,'別添①　勤務時間'!$A$3:$K$37,10,FALSE),"")</f>
        <v/>
      </c>
      <c r="BQ44" s="155" t="str">
        <f>IFERROR(VLOOKUP(AF44,'別添①　勤務時間'!$A$3:$K$37,10,FALSE),"")</f>
        <v/>
      </c>
      <c r="BR44" s="155" t="str">
        <f>IFERROR(VLOOKUP(AG44,'別添①　勤務時間'!$A$3:$K$37,10,FALSE),"")</f>
        <v/>
      </c>
      <c r="BS44" s="155" t="str">
        <f>IFERROR(VLOOKUP(AH44,'別添①　勤務時間'!$A$3:$K$37,10,FALSE),"")</f>
        <v/>
      </c>
      <c r="BT44" s="155" t="str">
        <f>IFERROR(VLOOKUP(AI44,'別添①　勤務時間'!$A$3:$K$37,10,FALSE),"")</f>
        <v/>
      </c>
      <c r="BU44" s="155" t="str">
        <f>IFERROR(VLOOKUP(AJ44,'別添①　勤務時間'!$A$3:$K$37,10,FALSE),"")</f>
        <v/>
      </c>
      <c r="BV44" s="155" t="str">
        <f>IFERROR(VLOOKUP(AK44,'別添①　勤務時間'!$A$3:$K$37,10,FALSE),"")</f>
        <v/>
      </c>
      <c r="BW44" s="155" t="str">
        <f>IFERROR(VLOOKUP(AL44,'別添①　勤務時間'!$A$3:$K$37,10,FALSE),"")</f>
        <v/>
      </c>
      <c r="BX44" s="155" t="str">
        <f>IFERROR(VLOOKUP(AM44,'別添①　勤務時間'!$A$3:$K$37,10,FALSE),"")</f>
        <v/>
      </c>
    </row>
    <row r="45" spans="1:76" ht="22.95" hidden="1" customHeight="1">
      <c r="A45" s="156" t="str">
        <f>IF(B45="","",COUNTA($B$16:B45))</f>
        <v/>
      </c>
      <c r="B45" s="20"/>
      <c r="C45" s="21"/>
      <c r="D45" s="37"/>
      <c r="E45" s="21"/>
      <c r="F45" s="20"/>
      <c r="G45" s="20"/>
      <c r="H45" s="50"/>
      <c r="I45" s="20"/>
      <c r="J45" s="21"/>
      <c r="K45" s="21"/>
      <c r="L45" s="21"/>
      <c r="M45" s="21"/>
      <c r="N45" s="21"/>
      <c r="O45" s="23"/>
      <c r="P45" s="22"/>
      <c r="Q45" s="21"/>
      <c r="R45" s="21"/>
      <c r="S45" s="21"/>
      <c r="T45" s="21"/>
      <c r="U45" s="21"/>
      <c r="V45" s="23"/>
      <c r="W45" s="22"/>
      <c r="X45" s="21"/>
      <c r="Y45" s="21"/>
      <c r="Z45" s="21"/>
      <c r="AA45" s="21"/>
      <c r="AB45" s="21"/>
      <c r="AC45" s="23"/>
      <c r="AD45" s="22"/>
      <c r="AE45" s="21"/>
      <c r="AF45" s="21"/>
      <c r="AG45" s="21"/>
      <c r="AH45" s="21"/>
      <c r="AI45" s="21"/>
      <c r="AJ45" s="19"/>
      <c r="AK45" s="22"/>
      <c r="AL45" s="21"/>
      <c r="AM45" s="23"/>
      <c r="AN45" s="157" t="str">
        <f t="shared" si="4"/>
        <v/>
      </c>
      <c r="AO45" s="158" t="str">
        <f t="shared" si="5"/>
        <v/>
      </c>
      <c r="AP45" s="158" t="str" cm="1">
        <f t="array" ref="AP45">IF(OR(AND($AN$7="",$AN$8=""),$AO45=""),"",MIN(1,ROUNDDOWN(_xlfn.IFS(AND($AN$4="4週",$AN$6="なし"),$AO45/IF($AQ45="○",30,$AN$7),AND($AN$4="歴月",$AN$6="なし"),$AN45/IF($AQ45="○",30*(DAY(EOMONTH($I$12,0))/7),$AN$8),AND($AN$4="4週",$AN$6="あり"),$AO45/IF($AQ45="○",30*($AR$7/$AN$7),$AR$7),AND($AN$4="歴月",$AN$6="あり"),$AN45/IF($AQ45="○",30*($AR$8/$AN$8)*(DAY(EOMONTH($I$12,0))/7),$AR$8)),2)))</f>
        <v/>
      </c>
      <c r="AQ45" s="19"/>
      <c r="AR45" s="24"/>
      <c r="AS45" s="45"/>
      <c r="AT45" s="155" t="str">
        <f>IFERROR(VLOOKUP(I45,'別添①　勤務時間'!$A$3:$K$37,10,FALSE),"")</f>
        <v/>
      </c>
      <c r="AU45" s="155" t="str">
        <f>IFERROR(VLOOKUP(J45,'別添①　勤務時間'!$A$3:$K$37,10,FALSE),"")</f>
        <v/>
      </c>
      <c r="AV45" s="155" t="str">
        <f>IFERROR(VLOOKUP(K45,'別添①　勤務時間'!$A$3:$K$37,10,FALSE),"")</f>
        <v/>
      </c>
      <c r="AW45" s="155" t="str">
        <f>IFERROR(VLOOKUP(L45,'別添①　勤務時間'!$A$3:$K$37,10,FALSE),"")</f>
        <v/>
      </c>
      <c r="AX45" s="155" t="str">
        <f>IFERROR(VLOOKUP(M45,'別添①　勤務時間'!$A$3:$K$37,10,FALSE),"")</f>
        <v/>
      </c>
      <c r="AY45" s="155" t="str">
        <f>IFERROR(VLOOKUP(N45,'別添①　勤務時間'!$A$3:$K$37,10,FALSE),"")</f>
        <v/>
      </c>
      <c r="AZ45" s="155" t="str">
        <f>IFERROR(VLOOKUP(O45,'別添①　勤務時間'!$A$3:$K$37,10,FALSE),"")</f>
        <v/>
      </c>
      <c r="BA45" s="155" t="str">
        <f>IFERROR(VLOOKUP(P45,'別添①　勤務時間'!$A$3:$K$37,10,FALSE),"")</f>
        <v/>
      </c>
      <c r="BB45" s="155" t="str">
        <f>IFERROR(VLOOKUP(Q45,'別添①　勤務時間'!$A$3:$K$37,10,FALSE),"")</f>
        <v/>
      </c>
      <c r="BC45" s="155" t="str">
        <f>IFERROR(VLOOKUP(R45,'別添①　勤務時間'!$A$3:$K$37,10,FALSE),"")</f>
        <v/>
      </c>
      <c r="BD45" s="155" t="str">
        <f>IFERROR(VLOOKUP(S45,'別添①　勤務時間'!$A$3:$K$37,10,FALSE),"")</f>
        <v/>
      </c>
      <c r="BE45" s="155" t="str">
        <f>IFERROR(VLOOKUP(T45,'別添①　勤務時間'!$A$3:$K$37,10,FALSE),"")</f>
        <v/>
      </c>
      <c r="BF45" s="155" t="str">
        <f>IFERROR(VLOOKUP(U45,'別添①　勤務時間'!$A$3:$K$37,10,FALSE),"")</f>
        <v/>
      </c>
      <c r="BG45" s="155" t="str">
        <f>IFERROR(VLOOKUP(V45,'別添①　勤務時間'!$A$3:$K$37,10,FALSE),"")</f>
        <v/>
      </c>
      <c r="BH45" s="155" t="str">
        <f>IFERROR(VLOOKUP(W45,'別添①　勤務時間'!$A$3:$K$37,10,FALSE),"")</f>
        <v/>
      </c>
      <c r="BI45" s="155" t="str">
        <f>IFERROR(VLOOKUP(X45,'別添①　勤務時間'!$A$3:$K$37,10,FALSE),"")</f>
        <v/>
      </c>
      <c r="BJ45" s="155" t="str">
        <f>IFERROR(VLOOKUP(Y45,'別添①　勤務時間'!$A$3:$K$37,10,FALSE),"")</f>
        <v/>
      </c>
      <c r="BK45" s="155" t="str">
        <f>IFERROR(VLOOKUP(Z45,'別添①　勤務時間'!$A$3:$K$37,10,FALSE),"")</f>
        <v/>
      </c>
      <c r="BL45" s="155" t="str">
        <f>IFERROR(VLOOKUP(AA45,'別添①　勤務時間'!$A$3:$K$37,10,FALSE),"")</f>
        <v/>
      </c>
      <c r="BM45" s="155" t="str">
        <f>IFERROR(VLOOKUP(AB45,'別添①　勤務時間'!$A$3:$K$37,10,FALSE),"")</f>
        <v/>
      </c>
      <c r="BN45" s="155" t="str">
        <f>IFERROR(VLOOKUP(AC45,'別添①　勤務時間'!$A$3:$K$37,10,FALSE),"")</f>
        <v/>
      </c>
      <c r="BO45" s="155" t="str">
        <f>IFERROR(VLOOKUP(AD45,'別添①　勤務時間'!$A$3:$K$37,10,FALSE),"")</f>
        <v/>
      </c>
      <c r="BP45" s="155" t="str">
        <f>IFERROR(VLOOKUP(AE45,'別添①　勤務時間'!$A$3:$K$37,10,FALSE),"")</f>
        <v/>
      </c>
      <c r="BQ45" s="155" t="str">
        <f>IFERROR(VLOOKUP(AF45,'別添①　勤務時間'!$A$3:$K$37,10,FALSE),"")</f>
        <v/>
      </c>
      <c r="BR45" s="155" t="str">
        <f>IFERROR(VLOOKUP(AG45,'別添①　勤務時間'!$A$3:$K$37,10,FALSE),"")</f>
        <v/>
      </c>
      <c r="BS45" s="155" t="str">
        <f>IFERROR(VLOOKUP(AH45,'別添①　勤務時間'!$A$3:$K$37,10,FALSE),"")</f>
        <v/>
      </c>
      <c r="BT45" s="155" t="str">
        <f>IFERROR(VLOOKUP(AI45,'別添①　勤務時間'!$A$3:$K$37,10,FALSE),"")</f>
        <v/>
      </c>
      <c r="BU45" s="155" t="str">
        <f>IFERROR(VLOOKUP(AJ45,'別添①　勤務時間'!$A$3:$K$37,10,FALSE),"")</f>
        <v/>
      </c>
      <c r="BV45" s="155" t="str">
        <f>IFERROR(VLOOKUP(AK45,'別添①　勤務時間'!$A$3:$K$37,10,FALSE),"")</f>
        <v/>
      </c>
      <c r="BW45" s="155" t="str">
        <f>IFERROR(VLOOKUP(AL45,'別添①　勤務時間'!$A$3:$K$37,10,FALSE),"")</f>
        <v/>
      </c>
      <c r="BX45" s="155" t="str">
        <f>IFERROR(VLOOKUP(AM45,'別添①　勤務時間'!$A$3:$K$37,10,FALSE),"")</f>
        <v/>
      </c>
    </row>
    <row r="46" spans="1:76" ht="22.95" hidden="1" customHeight="1">
      <c r="A46" s="156" t="str">
        <f>IF(B46="","",COUNTA($B$16:B46))</f>
        <v/>
      </c>
      <c r="B46" s="20"/>
      <c r="C46" s="21"/>
      <c r="D46" s="37"/>
      <c r="E46" s="21"/>
      <c r="F46" s="20"/>
      <c r="G46" s="20"/>
      <c r="H46" s="50"/>
      <c r="I46" s="20"/>
      <c r="J46" s="21"/>
      <c r="K46" s="21"/>
      <c r="L46" s="21"/>
      <c r="M46" s="21"/>
      <c r="N46" s="21"/>
      <c r="O46" s="23"/>
      <c r="P46" s="22"/>
      <c r="Q46" s="21"/>
      <c r="R46" s="21"/>
      <c r="S46" s="21"/>
      <c r="T46" s="21"/>
      <c r="U46" s="21"/>
      <c r="V46" s="23"/>
      <c r="W46" s="22"/>
      <c r="X46" s="21"/>
      <c r="Y46" s="21"/>
      <c r="Z46" s="21"/>
      <c r="AA46" s="21"/>
      <c r="AB46" s="21"/>
      <c r="AC46" s="23"/>
      <c r="AD46" s="22"/>
      <c r="AE46" s="21"/>
      <c r="AF46" s="21"/>
      <c r="AG46" s="21"/>
      <c r="AH46" s="21"/>
      <c r="AI46" s="21"/>
      <c r="AJ46" s="19"/>
      <c r="AK46" s="22"/>
      <c r="AL46" s="21"/>
      <c r="AM46" s="23"/>
      <c r="AN46" s="157" t="str">
        <f t="shared" si="4"/>
        <v/>
      </c>
      <c r="AO46" s="158" t="str">
        <f t="shared" si="5"/>
        <v/>
      </c>
      <c r="AP46" s="158" t="str" cm="1">
        <f t="array" ref="AP46">IF(OR(AND($AN$7="",$AN$8=""),$AO46=""),"",MIN(1,ROUNDDOWN(_xlfn.IFS(AND($AN$4="4週",$AN$6="なし"),$AO46/IF($AQ46="○",30,$AN$7),AND($AN$4="歴月",$AN$6="なし"),$AN46/IF($AQ46="○",30*(DAY(EOMONTH($I$12,0))/7),$AN$8),AND($AN$4="4週",$AN$6="あり"),$AO46/IF($AQ46="○",30*($AR$7/$AN$7),$AR$7),AND($AN$4="歴月",$AN$6="あり"),$AN46/IF($AQ46="○",30*($AR$8/$AN$8)*(DAY(EOMONTH($I$12,0))/7),$AR$8)),2)))</f>
        <v/>
      </c>
      <c r="AQ46" s="19"/>
      <c r="AR46" s="24"/>
      <c r="AS46" s="45"/>
      <c r="AT46" s="155" t="str">
        <f>IFERROR(VLOOKUP(I46,'別添①　勤務時間'!$A$3:$K$37,10,FALSE),"")</f>
        <v/>
      </c>
      <c r="AU46" s="155" t="str">
        <f>IFERROR(VLOOKUP(J46,'別添①　勤務時間'!$A$3:$K$37,10,FALSE),"")</f>
        <v/>
      </c>
      <c r="AV46" s="155" t="str">
        <f>IFERROR(VLOOKUP(K46,'別添①　勤務時間'!$A$3:$K$37,10,FALSE),"")</f>
        <v/>
      </c>
      <c r="AW46" s="155" t="str">
        <f>IFERROR(VLOOKUP(L46,'別添①　勤務時間'!$A$3:$K$37,10,FALSE),"")</f>
        <v/>
      </c>
      <c r="AX46" s="155" t="str">
        <f>IFERROR(VLOOKUP(M46,'別添①　勤務時間'!$A$3:$K$37,10,FALSE),"")</f>
        <v/>
      </c>
      <c r="AY46" s="155" t="str">
        <f>IFERROR(VLOOKUP(N46,'別添①　勤務時間'!$A$3:$K$37,10,FALSE),"")</f>
        <v/>
      </c>
      <c r="AZ46" s="155" t="str">
        <f>IFERROR(VLOOKUP(O46,'別添①　勤務時間'!$A$3:$K$37,10,FALSE),"")</f>
        <v/>
      </c>
      <c r="BA46" s="155" t="str">
        <f>IFERROR(VLOOKUP(P46,'別添①　勤務時間'!$A$3:$K$37,10,FALSE),"")</f>
        <v/>
      </c>
      <c r="BB46" s="155" t="str">
        <f>IFERROR(VLOOKUP(Q46,'別添①　勤務時間'!$A$3:$K$37,10,FALSE),"")</f>
        <v/>
      </c>
      <c r="BC46" s="155" t="str">
        <f>IFERROR(VLOOKUP(R46,'別添①　勤務時間'!$A$3:$K$37,10,FALSE),"")</f>
        <v/>
      </c>
      <c r="BD46" s="155" t="str">
        <f>IFERROR(VLOOKUP(S46,'別添①　勤務時間'!$A$3:$K$37,10,FALSE),"")</f>
        <v/>
      </c>
      <c r="BE46" s="155" t="str">
        <f>IFERROR(VLOOKUP(T46,'別添①　勤務時間'!$A$3:$K$37,10,FALSE),"")</f>
        <v/>
      </c>
      <c r="BF46" s="155" t="str">
        <f>IFERROR(VLOOKUP(U46,'別添①　勤務時間'!$A$3:$K$37,10,FALSE),"")</f>
        <v/>
      </c>
      <c r="BG46" s="155" t="str">
        <f>IFERROR(VLOOKUP(V46,'別添①　勤務時間'!$A$3:$K$37,10,FALSE),"")</f>
        <v/>
      </c>
      <c r="BH46" s="155" t="str">
        <f>IFERROR(VLOOKUP(W46,'別添①　勤務時間'!$A$3:$K$37,10,FALSE),"")</f>
        <v/>
      </c>
      <c r="BI46" s="155" t="str">
        <f>IFERROR(VLOOKUP(X46,'別添①　勤務時間'!$A$3:$K$37,10,FALSE),"")</f>
        <v/>
      </c>
      <c r="BJ46" s="155" t="str">
        <f>IFERROR(VLOOKUP(Y46,'別添①　勤務時間'!$A$3:$K$37,10,FALSE),"")</f>
        <v/>
      </c>
      <c r="BK46" s="155" t="str">
        <f>IFERROR(VLOOKUP(Z46,'別添①　勤務時間'!$A$3:$K$37,10,FALSE),"")</f>
        <v/>
      </c>
      <c r="BL46" s="155" t="str">
        <f>IFERROR(VLOOKUP(AA46,'別添①　勤務時間'!$A$3:$K$37,10,FALSE),"")</f>
        <v/>
      </c>
      <c r="BM46" s="155" t="str">
        <f>IFERROR(VLOOKUP(AB46,'別添①　勤務時間'!$A$3:$K$37,10,FALSE),"")</f>
        <v/>
      </c>
      <c r="BN46" s="155" t="str">
        <f>IFERROR(VLOOKUP(AC46,'別添①　勤務時間'!$A$3:$K$37,10,FALSE),"")</f>
        <v/>
      </c>
      <c r="BO46" s="155" t="str">
        <f>IFERROR(VLOOKUP(AD46,'別添①　勤務時間'!$A$3:$K$37,10,FALSE),"")</f>
        <v/>
      </c>
      <c r="BP46" s="155" t="str">
        <f>IFERROR(VLOOKUP(AE46,'別添①　勤務時間'!$A$3:$K$37,10,FALSE),"")</f>
        <v/>
      </c>
      <c r="BQ46" s="155" t="str">
        <f>IFERROR(VLOOKUP(AF46,'別添①　勤務時間'!$A$3:$K$37,10,FALSE),"")</f>
        <v/>
      </c>
      <c r="BR46" s="155" t="str">
        <f>IFERROR(VLOOKUP(AG46,'別添①　勤務時間'!$A$3:$K$37,10,FALSE),"")</f>
        <v/>
      </c>
      <c r="BS46" s="155" t="str">
        <f>IFERROR(VLOOKUP(AH46,'別添①　勤務時間'!$A$3:$K$37,10,FALSE),"")</f>
        <v/>
      </c>
      <c r="BT46" s="155" t="str">
        <f>IFERROR(VLOOKUP(AI46,'別添①　勤務時間'!$A$3:$K$37,10,FALSE),"")</f>
        <v/>
      </c>
      <c r="BU46" s="155" t="str">
        <f>IFERROR(VLOOKUP(AJ46,'別添①　勤務時間'!$A$3:$K$37,10,FALSE),"")</f>
        <v/>
      </c>
      <c r="BV46" s="155" t="str">
        <f>IFERROR(VLOOKUP(AK46,'別添①　勤務時間'!$A$3:$K$37,10,FALSE),"")</f>
        <v/>
      </c>
      <c r="BW46" s="155" t="str">
        <f>IFERROR(VLOOKUP(AL46,'別添①　勤務時間'!$A$3:$K$37,10,FALSE),"")</f>
        <v/>
      </c>
      <c r="BX46" s="155" t="str">
        <f>IFERROR(VLOOKUP(AM46,'別添①　勤務時間'!$A$3:$K$37,10,FALSE),"")</f>
        <v/>
      </c>
    </row>
    <row r="47" spans="1:76" ht="22.95" hidden="1" customHeight="1">
      <c r="A47" s="156" t="str">
        <f>IF(B47="","",COUNTA($B$16:B47))</f>
        <v/>
      </c>
      <c r="B47" s="20"/>
      <c r="C47" s="21"/>
      <c r="D47" s="37"/>
      <c r="E47" s="21"/>
      <c r="F47" s="20"/>
      <c r="G47" s="20"/>
      <c r="H47" s="50"/>
      <c r="I47" s="20"/>
      <c r="J47" s="21"/>
      <c r="K47" s="21"/>
      <c r="L47" s="21"/>
      <c r="M47" s="21"/>
      <c r="N47" s="21"/>
      <c r="O47" s="23"/>
      <c r="P47" s="22"/>
      <c r="Q47" s="21"/>
      <c r="R47" s="21"/>
      <c r="S47" s="21"/>
      <c r="T47" s="21"/>
      <c r="U47" s="21"/>
      <c r="V47" s="23"/>
      <c r="W47" s="22"/>
      <c r="X47" s="21"/>
      <c r="Y47" s="21"/>
      <c r="Z47" s="21"/>
      <c r="AA47" s="21"/>
      <c r="AB47" s="21"/>
      <c r="AC47" s="23"/>
      <c r="AD47" s="22"/>
      <c r="AE47" s="21"/>
      <c r="AF47" s="21"/>
      <c r="AG47" s="21"/>
      <c r="AH47" s="21"/>
      <c r="AI47" s="21"/>
      <c r="AJ47" s="19"/>
      <c r="AK47" s="22"/>
      <c r="AL47" s="21"/>
      <c r="AM47" s="23"/>
      <c r="AN47" s="157" t="str">
        <f t="shared" si="4"/>
        <v/>
      </c>
      <c r="AO47" s="158" t="str">
        <f t="shared" si="5"/>
        <v/>
      </c>
      <c r="AP47" s="158" t="str" cm="1">
        <f t="array" ref="AP47">IF(OR(AND($AN$7="",$AN$8=""),$AO47=""),"",MIN(1,ROUNDDOWN(_xlfn.IFS(AND($AN$4="4週",$AN$6="なし"),$AO47/IF($AQ47="○",30,$AN$7),AND($AN$4="歴月",$AN$6="なし"),$AN47/IF($AQ47="○",30*(DAY(EOMONTH($I$12,0))/7),$AN$8),AND($AN$4="4週",$AN$6="あり"),$AO47/IF($AQ47="○",30*($AR$7/$AN$7),$AR$7),AND($AN$4="歴月",$AN$6="あり"),$AN47/IF($AQ47="○",30*($AR$8/$AN$8)*(DAY(EOMONTH($I$12,0))/7),$AR$8)),2)))</f>
        <v/>
      </c>
      <c r="AQ47" s="19"/>
      <c r="AR47" s="24"/>
      <c r="AS47" s="45"/>
      <c r="AT47" s="155" t="str">
        <f>IFERROR(VLOOKUP(I47,'別添①　勤務時間'!$A$3:$K$37,10,FALSE),"")</f>
        <v/>
      </c>
      <c r="AU47" s="155" t="str">
        <f>IFERROR(VLOOKUP(J47,'別添①　勤務時間'!$A$3:$K$37,10,FALSE),"")</f>
        <v/>
      </c>
      <c r="AV47" s="155" t="str">
        <f>IFERROR(VLOOKUP(K47,'別添①　勤務時間'!$A$3:$K$37,10,FALSE),"")</f>
        <v/>
      </c>
      <c r="AW47" s="155" t="str">
        <f>IFERROR(VLOOKUP(L47,'別添①　勤務時間'!$A$3:$K$37,10,FALSE),"")</f>
        <v/>
      </c>
      <c r="AX47" s="155" t="str">
        <f>IFERROR(VLOOKUP(M47,'別添①　勤務時間'!$A$3:$K$37,10,FALSE),"")</f>
        <v/>
      </c>
      <c r="AY47" s="155" t="str">
        <f>IFERROR(VLOOKUP(N47,'別添①　勤務時間'!$A$3:$K$37,10,FALSE),"")</f>
        <v/>
      </c>
      <c r="AZ47" s="155" t="str">
        <f>IFERROR(VLOOKUP(O47,'別添①　勤務時間'!$A$3:$K$37,10,FALSE),"")</f>
        <v/>
      </c>
      <c r="BA47" s="155" t="str">
        <f>IFERROR(VLOOKUP(P47,'別添①　勤務時間'!$A$3:$K$37,10,FALSE),"")</f>
        <v/>
      </c>
      <c r="BB47" s="155" t="str">
        <f>IFERROR(VLOOKUP(Q47,'別添①　勤務時間'!$A$3:$K$37,10,FALSE),"")</f>
        <v/>
      </c>
      <c r="BC47" s="155" t="str">
        <f>IFERROR(VLOOKUP(R47,'別添①　勤務時間'!$A$3:$K$37,10,FALSE),"")</f>
        <v/>
      </c>
      <c r="BD47" s="155" t="str">
        <f>IFERROR(VLOOKUP(S47,'別添①　勤務時間'!$A$3:$K$37,10,FALSE),"")</f>
        <v/>
      </c>
      <c r="BE47" s="155" t="str">
        <f>IFERROR(VLOOKUP(T47,'別添①　勤務時間'!$A$3:$K$37,10,FALSE),"")</f>
        <v/>
      </c>
      <c r="BF47" s="155" t="str">
        <f>IFERROR(VLOOKUP(U47,'別添①　勤務時間'!$A$3:$K$37,10,FALSE),"")</f>
        <v/>
      </c>
      <c r="BG47" s="155" t="str">
        <f>IFERROR(VLOOKUP(V47,'別添①　勤務時間'!$A$3:$K$37,10,FALSE),"")</f>
        <v/>
      </c>
      <c r="BH47" s="155" t="str">
        <f>IFERROR(VLOOKUP(W47,'別添①　勤務時間'!$A$3:$K$37,10,FALSE),"")</f>
        <v/>
      </c>
      <c r="BI47" s="155" t="str">
        <f>IFERROR(VLOOKUP(X47,'別添①　勤務時間'!$A$3:$K$37,10,FALSE),"")</f>
        <v/>
      </c>
      <c r="BJ47" s="155" t="str">
        <f>IFERROR(VLOOKUP(Y47,'別添①　勤務時間'!$A$3:$K$37,10,FALSE),"")</f>
        <v/>
      </c>
      <c r="BK47" s="155" t="str">
        <f>IFERROR(VLOOKUP(Z47,'別添①　勤務時間'!$A$3:$K$37,10,FALSE),"")</f>
        <v/>
      </c>
      <c r="BL47" s="155" t="str">
        <f>IFERROR(VLOOKUP(AA47,'別添①　勤務時間'!$A$3:$K$37,10,FALSE),"")</f>
        <v/>
      </c>
      <c r="BM47" s="155" t="str">
        <f>IFERROR(VLOOKUP(AB47,'別添①　勤務時間'!$A$3:$K$37,10,FALSE),"")</f>
        <v/>
      </c>
      <c r="BN47" s="155" t="str">
        <f>IFERROR(VLOOKUP(AC47,'別添①　勤務時間'!$A$3:$K$37,10,FALSE),"")</f>
        <v/>
      </c>
      <c r="BO47" s="155" t="str">
        <f>IFERROR(VLOOKUP(AD47,'別添①　勤務時間'!$A$3:$K$37,10,FALSE),"")</f>
        <v/>
      </c>
      <c r="BP47" s="155" t="str">
        <f>IFERROR(VLOOKUP(AE47,'別添①　勤務時間'!$A$3:$K$37,10,FALSE),"")</f>
        <v/>
      </c>
      <c r="BQ47" s="155" t="str">
        <f>IFERROR(VLOOKUP(AF47,'別添①　勤務時間'!$A$3:$K$37,10,FALSE),"")</f>
        <v/>
      </c>
      <c r="BR47" s="155" t="str">
        <f>IFERROR(VLOOKUP(AG47,'別添①　勤務時間'!$A$3:$K$37,10,FALSE),"")</f>
        <v/>
      </c>
      <c r="BS47" s="155" t="str">
        <f>IFERROR(VLOOKUP(AH47,'別添①　勤務時間'!$A$3:$K$37,10,FALSE),"")</f>
        <v/>
      </c>
      <c r="BT47" s="155" t="str">
        <f>IFERROR(VLOOKUP(AI47,'別添①　勤務時間'!$A$3:$K$37,10,FALSE),"")</f>
        <v/>
      </c>
      <c r="BU47" s="155" t="str">
        <f>IFERROR(VLOOKUP(AJ47,'別添①　勤務時間'!$A$3:$K$37,10,FALSE),"")</f>
        <v/>
      </c>
      <c r="BV47" s="155" t="str">
        <f>IFERROR(VLOOKUP(AK47,'別添①　勤務時間'!$A$3:$K$37,10,FALSE),"")</f>
        <v/>
      </c>
      <c r="BW47" s="155" t="str">
        <f>IFERROR(VLOOKUP(AL47,'別添①　勤務時間'!$A$3:$K$37,10,FALSE),"")</f>
        <v/>
      </c>
      <c r="BX47" s="155" t="str">
        <f>IFERROR(VLOOKUP(AM47,'別添①　勤務時間'!$A$3:$K$37,10,FALSE),"")</f>
        <v/>
      </c>
    </row>
    <row r="48" spans="1:76" ht="22.95" hidden="1" customHeight="1">
      <c r="A48" s="156" t="str">
        <f>IF(B48="","",COUNTA($B$16:B48))</f>
        <v/>
      </c>
      <c r="B48" s="20"/>
      <c r="C48" s="21"/>
      <c r="D48" s="37"/>
      <c r="E48" s="21"/>
      <c r="F48" s="20"/>
      <c r="G48" s="20"/>
      <c r="H48" s="50"/>
      <c r="I48" s="20"/>
      <c r="J48" s="21"/>
      <c r="K48" s="21"/>
      <c r="L48" s="21"/>
      <c r="M48" s="21"/>
      <c r="N48" s="21"/>
      <c r="O48" s="23"/>
      <c r="P48" s="22"/>
      <c r="Q48" s="21"/>
      <c r="R48" s="21"/>
      <c r="S48" s="21"/>
      <c r="T48" s="21"/>
      <c r="U48" s="21"/>
      <c r="V48" s="23"/>
      <c r="W48" s="22"/>
      <c r="X48" s="21"/>
      <c r="Y48" s="21"/>
      <c r="Z48" s="21"/>
      <c r="AA48" s="21"/>
      <c r="AB48" s="21"/>
      <c r="AC48" s="23"/>
      <c r="AD48" s="22"/>
      <c r="AE48" s="21"/>
      <c r="AF48" s="21"/>
      <c r="AG48" s="21"/>
      <c r="AH48" s="21"/>
      <c r="AI48" s="21"/>
      <c r="AJ48" s="19"/>
      <c r="AK48" s="22"/>
      <c r="AL48" s="21"/>
      <c r="AM48" s="23"/>
      <c r="AN48" s="157" t="str">
        <f t="shared" si="4"/>
        <v/>
      </c>
      <c r="AO48" s="158" t="str">
        <f t="shared" si="5"/>
        <v/>
      </c>
      <c r="AP48" s="158" t="str" cm="1">
        <f t="array" ref="AP48">IF(OR(AND($AN$7="",$AN$8=""),$AO48=""),"",MIN(1,ROUNDDOWN(_xlfn.IFS(AND($AN$4="4週",$AN$6="なし"),$AO48/IF($AQ48="○",30,$AN$7),AND($AN$4="歴月",$AN$6="なし"),$AN48/IF($AQ48="○",30*(DAY(EOMONTH($I$12,0))/7),$AN$8),AND($AN$4="4週",$AN$6="あり"),$AO48/IF($AQ48="○",30*($AR$7/$AN$7),$AR$7),AND($AN$4="歴月",$AN$6="あり"),$AN48/IF($AQ48="○",30*($AR$8/$AN$8)*(DAY(EOMONTH($I$12,0))/7),$AR$8)),2)))</f>
        <v/>
      </c>
      <c r="AQ48" s="19"/>
      <c r="AR48" s="24"/>
      <c r="AS48" s="45"/>
      <c r="AT48" s="155" t="str">
        <f>IFERROR(VLOOKUP(I48,'別添①　勤務時間'!$A$3:$K$37,10,FALSE),"")</f>
        <v/>
      </c>
      <c r="AU48" s="155" t="str">
        <f>IFERROR(VLOOKUP(J48,'別添①　勤務時間'!$A$3:$K$37,10,FALSE),"")</f>
        <v/>
      </c>
      <c r="AV48" s="155" t="str">
        <f>IFERROR(VLOOKUP(K48,'別添①　勤務時間'!$A$3:$K$37,10,FALSE),"")</f>
        <v/>
      </c>
      <c r="AW48" s="155" t="str">
        <f>IFERROR(VLOOKUP(L48,'別添①　勤務時間'!$A$3:$K$37,10,FALSE),"")</f>
        <v/>
      </c>
      <c r="AX48" s="155" t="str">
        <f>IFERROR(VLOOKUP(M48,'別添①　勤務時間'!$A$3:$K$37,10,FALSE),"")</f>
        <v/>
      </c>
      <c r="AY48" s="155" t="str">
        <f>IFERROR(VLOOKUP(N48,'別添①　勤務時間'!$A$3:$K$37,10,FALSE),"")</f>
        <v/>
      </c>
      <c r="AZ48" s="155" t="str">
        <f>IFERROR(VLOOKUP(O48,'別添①　勤務時間'!$A$3:$K$37,10,FALSE),"")</f>
        <v/>
      </c>
      <c r="BA48" s="155" t="str">
        <f>IFERROR(VLOOKUP(P48,'別添①　勤務時間'!$A$3:$K$37,10,FALSE),"")</f>
        <v/>
      </c>
      <c r="BB48" s="155" t="str">
        <f>IFERROR(VLOOKUP(Q48,'別添①　勤務時間'!$A$3:$K$37,10,FALSE),"")</f>
        <v/>
      </c>
      <c r="BC48" s="155" t="str">
        <f>IFERROR(VLOOKUP(R48,'別添①　勤務時間'!$A$3:$K$37,10,FALSE),"")</f>
        <v/>
      </c>
      <c r="BD48" s="155" t="str">
        <f>IFERROR(VLOOKUP(S48,'別添①　勤務時間'!$A$3:$K$37,10,FALSE),"")</f>
        <v/>
      </c>
      <c r="BE48" s="155" t="str">
        <f>IFERROR(VLOOKUP(T48,'別添①　勤務時間'!$A$3:$K$37,10,FALSE),"")</f>
        <v/>
      </c>
      <c r="BF48" s="155" t="str">
        <f>IFERROR(VLOOKUP(U48,'別添①　勤務時間'!$A$3:$K$37,10,FALSE),"")</f>
        <v/>
      </c>
      <c r="BG48" s="155" t="str">
        <f>IFERROR(VLOOKUP(V48,'別添①　勤務時間'!$A$3:$K$37,10,FALSE),"")</f>
        <v/>
      </c>
      <c r="BH48" s="155" t="str">
        <f>IFERROR(VLOOKUP(W48,'別添①　勤務時間'!$A$3:$K$37,10,FALSE),"")</f>
        <v/>
      </c>
      <c r="BI48" s="155" t="str">
        <f>IFERROR(VLOOKUP(X48,'別添①　勤務時間'!$A$3:$K$37,10,FALSE),"")</f>
        <v/>
      </c>
      <c r="BJ48" s="155" t="str">
        <f>IFERROR(VLOOKUP(Y48,'別添①　勤務時間'!$A$3:$K$37,10,FALSE),"")</f>
        <v/>
      </c>
      <c r="BK48" s="155" t="str">
        <f>IFERROR(VLOOKUP(Z48,'別添①　勤務時間'!$A$3:$K$37,10,FALSE),"")</f>
        <v/>
      </c>
      <c r="BL48" s="155" t="str">
        <f>IFERROR(VLOOKUP(AA48,'別添①　勤務時間'!$A$3:$K$37,10,FALSE),"")</f>
        <v/>
      </c>
      <c r="BM48" s="155" t="str">
        <f>IFERROR(VLOOKUP(AB48,'別添①　勤務時間'!$A$3:$K$37,10,FALSE),"")</f>
        <v/>
      </c>
      <c r="BN48" s="155" t="str">
        <f>IFERROR(VLOOKUP(AC48,'別添①　勤務時間'!$A$3:$K$37,10,FALSE),"")</f>
        <v/>
      </c>
      <c r="BO48" s="155" t="str">
        <f>IFERROR(VLOOKUP(AD48,'別添①　勤務時間'!$A$3:$K$37,10,FALSE),"")</f>
        <v/>
      </c>
      <c r="BP48" s="155" t="str">
        <f>IFERROR(VLOOKUP(AE48,'別添①　勤務時間'!$A$3:$K$37,10,FALSE),"")</f>
        <v/>
      </c>
      <c r="BQ48" s="155" t="str">
        <f>IFERROR(VLOOKUP(AF48,'別添①　勤務時間'!$A$3:$K$37,10,FALSE),"")</f>
        <v/>
      </c>
      <c r="BR48" s="155" t="str">
        <f>IFERROR(VLOOKUP(AG48,'別添①　勤務時間'!$A$3:$K$37,10,FALSE),"")</f>
        <v/>
      </c>
      <c r="BS48" s="155" t="str">
        <f>IFERROR(VLOOKUP(AH48,'別添①　勤務時間'!$A$3:$K$37,10,FALSE),"")</f>
        <v/>
      </c>
      <c r="BT48" s="155" t="str">
        <f>IFERROR(VLOOKUP(AI48,'別添①　勤務時間'!$A$3:$K$37,10,FALSE),"")</f>
        <v/>
      </c>
      <c r="BU48" s="155" t="str">
        <f>IFERROR(VLOOKUP(AJ48,'別添①　勤務時間'!$A$3:$K$37,10,FALSE),"")</f>
        <v/>
      </c>
      <c r="BV48" s="155" t="str">
        <f>IFERROR(VLOOKUP(AK48,'別添①　勤務時間'!$A$3:$K$37,10,FALSE),"")</f>
        <v/>
      </c>
      <c r="BW48" s="155" t="str">
        <f>IFERROR(VLOOKUP(AL48,'別添①　勤務時間'!$A$3:$K$37,10,FALSE),"")</f>
        <v/>
      </c>
      <c r="BX48" s="155" t="str">
        <f>IFERROR(VLOOKUP(AM48,'別添①　勤務時間'!$A$3:$K$37,10,FALSE),"")</f>
        <v/>
      </c>
    </row>
    <row r="49" spans="1:76" ht="22.95" hidden="1" customHeight="1">
      <c r="A49" s="156" t="str">
        <f>IF(B49="","",COUNTA($B$16:B49))</f>
        <v/>
      </c>
      <c r="B49" s="20"/>
      <c r="C49" s="21"/>
      <c r="D49" s="37"/>
      <c r="E49" s="21"/>
      <c r="F49" s="20"/>
      <c r="G49" s="20"/>
      <c r="H49" s="50"/>
      <c r="I49" s="20"/>
      <c r="J49" s="21"/>
      <c r="K49" s="21"/>
      <c r="L49" s="21"/>
      <c r="M49" s="21"/>
      <c r="N49" s="21"/>
      <c r="O49" s="23"/>
      <c r="P49" s="22"/>
      <c r="Q49" s="21"/>
      <c r="R49" s="21"/>
      <c r="S49" s="21"/>
      <c r="T49" s="21"/>
      <c r="U49" s="21"/>
      <c r="V49" s="23"/>
      <c r="W49" s="22"/>
      <c r="X49" s="21"/>
      <c r="Y49" s="21"/>
      <c r="Z49" s="21"/>
      <c r="AA49" s="21"/>
      <c r="AB49" s="21"/>
      <c r="AC49" s="23"/>
      <c r="AD49" s="22"/>
      <c r="AE49" s="21"/>
      <c r="AF49" s="21"/>
      <c r="AG49" s="21"/>
      <c r="AH49" s="21"/>
      <c r="AI49" s="21"/>
      <c r="AJ49" s="19"/>
      <c r="AK49" s="22"/>
      <c r="AL49" s="21"/>
      <c r="AM49" s="23"/>
      <c r="AN49" s="157" t="str">
        <f t="shared" si="4"/>
        <v/>
      </c>
      <c r="AO49" s="158" t="str">
        <f t="shared" si="5"/>
        <v/>
      </c>
      <c r="AP49" s="158" t="str" cm="1">
        <f t="array" ref="AP49">IF(OR(AND($AN$7="",$AN$8=""),$AO49=""),"",MIN(1,ROUNDDOWN(_xlfn.IFS(AND($AN$4="4週",$AN$6="なし"),$AO49/IF($AQ49="○",30,$AN$7),AND($AN$4="歴月",$AN$6="なし"),$AN49/IF($AQ49="○",30*(DAY(EOMONTH($I$12,0))/7),$AN$8),AND($AN$4="4週",$AN$6="あり"),$AO49/IF($AQ49="○",30*($AR$7/$AN$7),$AR$7),AND($AN$4="歴月",$AN$6="あり"),$AN49/IF($AQ49="○",30*($AR$8/$AN$8)*(DAY(EOMONTH($I$12,0))/7),$AR$8)),2)))</f>
        <v/>
      </c>
      <c r="AQ49" s="19"/>
      <c r="AR49" s="24"/>
      <c r="AS49" s="45"/>
      <c r="AT49" s="155" t="str">
        <f>IFERROR(VLOOKUP(I49,'別添①　勤務時間'!$A$3:$K$37,10,FALSE),"")</f>
        <v/>
      </c>
      <c r="AU49" s="155" t="str">
        <f>IFERROR(VLOOKUP(J49,'別添①　勤務時間'!$A$3:$K$37,10,FALSE),"")</f>
        <v/>
      </c>
      <c r="AV49" s="155" t="str">
        <f>IFERROR(VLOOKUP(K49,'別添①　勤務時間'!$A$3:$K$37,10,FALSE),"")</f>
        <v/>
      </c>
      <c r="AW49" s="155" t="str">
        <f>IFERROR(VLOOKUP(L49,'別添①　勤務時間'!$A$3:$K$37,10,FALSE),"")</f>
        <v/>
      </c>
      <c r="AX49" s="155" t="str">
        <f>IFERROR(VLOOKUP(M49,'別添①　勤務時間'!$A$3:$K$37,10,FALSE),"")</f>
        <v/>
      </c>
      <c r="AY49" s="155" t="str">
        <f>IFERROR(VLOOKUP(N49,'別添①　勤務時間'!$A$3:$K$37,10,FALSE),"")</f>
        <v/>
      </c>
      <c r="AZ49" s="155" t="str">
        <f>IFERROR(VLOOKUP(O49,'別添①　勤務時間'!$A$3:$K$37,10,FALSE),"")</f>
        <v/>
      </c>
      <c r="BA49" s="155" t="str">
        <f>IFERROR(VLOOKUP(P49,'別添①　勤務時間'!$A$3:$K$37,10,FALSE),"")</f>
        <v/>
      </c>
      <c r="BB49" s="155" t="str">
        <f>IFERROR(VLOOKUP(Q49,'別添①　勤務時間'!$A$3:$K$37,10,FALSE),"")</f>
        <v/>
      </c>
      <c r="BC49" s="155" t="str">
        <f>IFERROR(VLOOKUP(R49,'別添①　勤務時間'!$A$3:$K$37,10,FALSE),"")</f>
        <v/>
      </c>
      <c r="BD49" s="155" t="str">
        <f>IFERROR(VLOOKUP(S49,'別添①　勤務時間'!$A$3:$K$37,10,FALSE),"")</f>
        <v/>
      </c>
      <c r="BE49" s="155" t="str">
        <f>IFERROR(VLOOKUP(T49,'別添①　勤務時間'!$A$3:$K$37,10,FALSE),"")</f>
        <v/>
      </c>
      <c r="BF49" s="155" t="str">
        <f>IFERROR(VLOOKUP(U49,'別添①　勤務時間'!$A$3:$K$37,10,FALSE),"")</f>
        <v/>
      </c>
      <c r="BG49" s="155" t="str">
        <f>IFERROR(VLOOKUP(V49,'別添①　勤務時間'!$A$3:$K$37,10,FALSE),"")</f>
        <v/>
      </c>
      <c r="BH49" s="155" t="str">
        <f>IFERROR(VLOOKUP(W49,'別添①　勤務時間'!$A$3:$K$37,10,FALSE),"")</f>
        <v/>
      </c>
      <c r="BI49" s="155" t="str">
        <f>IFERROR(VLOOKUP(X49,'別添①　勤務時間'!$A$3:$K$37,10,FALSE),"")</f>
        <v/>
      </c>
      <c r="BJ49" s="155" t="str">
        <f>IFERROR(VLOOKUP(Y49,'別添①　勤務時間'!$A$3:$K$37,10,FALSE),"")</f>
        <v/>
      </c>
      <c r="BK49" s="155" t="str">
        <f>IFERROR(VLOOKUP(Z49,'別添①　勤務時間'!$A$3:$K$37,10,FALSE),"")</f>
        <v/>
      </c>
      <c r="BL49" s="155" t="str">
        <f>IFERROR(VLOOKUP(AA49,'別添①　勤務時間'!$A$3:$K$37,10,FALSE),"")</f>
        <v/>
      </c>
      <c r="BM49" s="155" t="str">
        <f>IFERROR(VLOOKUP(AB49,'別添①　勤務時間'!$A$3:$K$37,10,FALSE),"")</f>
        <v/>
      </c>
      <c r="BN49" s="155" t="str">
        <f>IFERROR(VLOOKUP(AC49,'別添①　勤務時間'!$A$3:$K$37,10,FALSE),"")</f>
        <v/>
      </c>
      <c r="BO49" s="155" t="str">
        <f>IFERROR(VLOOKUP(AD49,'別添①　勤務時間'!$A$3:$K$37,10,FALSE),"")</f>
        <v/>
      </c>
      <c r="BP49" s="155" t="str">
        <f>IFERROR(VLOOKUP(AE49,'別添①　勤務時間'!$A$3:$K$37,10,FALSE),"")</f>
        <v/>
      </c>
      <c r="BQ49" s="155" t="str">
        <f>IFERROR(VLOOKUP(AF49,'別添①　勤務時間'!$A$3:$K$37,10,FALSE),"")</f>
        <v/>
      </c>
      <c r="BR49" s="155" t="str">
        <f>IFERROR(VLOOKUP(AG49,'別添①　勤務時間'!$A$3:$K$37,10,FALSE),"")</f>
        <v/>
      </c>
      <c r="BS49" s="155" t="str">
        <f>IFERROR(VLOOKUP(AH49,'別添①　勤務時間'!$A$3:$K$37,10,FALSE),"")</f>
        <v/>
      </c>
      <c r="BT49" s="155" t="str">
        <f>IFERROR(VLOOKUP(AI49,'別添①　勤務時間'!$A$3:$K$37,10,FALSE),"")</f>
        <v/>
      </c>
      <c r="BU49" s="155" t="str">
        <f>IFERROR(VLOOKUP(AJ49,'別添①　勤務時間'!$A$3:$K$37,10,FALSE),"")</f>
        <v/>
      </c>
      <c r="BV49" s="155" t="str">
        <f>IFERROR(VLOOKUP(AK49,'別添①　勤務時間'!$A$3:$K$37,10,FALSE),"")</f>
        <v/>
      </c>
      <c r="BW49" s="155" t="str">
        <f>IFERROR(VLOOKUP(AL49,'別添①　勤務時間'!$A$3:$K$37,10,FALSE),"")</f>
        <v/>
      </c>
      <c r="BX49" s="155" t="str">
        <f>IFERROR(VLOOKUP(AM49,'別添①　勤務時間'!$A$3:$K$37,10,FALSE),"")</f>
        <v/>
      </c>
    </row>
    <row r="50" spans="1:76" ht="22.95" hidden="1" customHeight="1">
      <c r="A50" s="156" t="str">
        <f>IF(B50="","",COUNTA($B$16:B50))</f>
        <v/>
      </c>
      <c r="B50" s="20"/>
      <c r="C50" s="21"/>
      <c r="D50" s="37"/>
      <c r="E50" s="21"/>
      <c r="F50" s="20"/>
      <c r="G50" s="20"/>
      <c r="H50" s="50"/>
      <c r="I50" s="20"/>
      <c r="J50" s="21"/>
      <c r="K50" s="21"/>
      <c r="L50" s="21"/>
      <c r="M50" s="21"/>
      <c r="N50" s="21"/>
      <c r="O50" s="23"/>
      <c r="P50" s="22"/>
      <c r="Q50" s="21"/>
      <c r="R50" s="21"/>
      <c r="S50" s="21"/>
      <c r="T50" s="21"/>
      <c r="U50" s="21"/>
      <c r="V50" s="23"/>
      <c r="W50" s="22"/>
      <c r="X50" s="21"/>
      <c r="Y50" s="21"/>
      <c r="Z50" s="21"/>
      <c r="AA50" s="21"/>
      <c r="AB50" s="21"/>
      <c r="AC50" s="23"/>
      <c r="AD50" s="22"/>
      <c r="AE50" s="21"/>
      <c r="AF50" s="21"/>
      <c r="AG50" s="21"/>
      <c r="AH50" s="21"/>
      <c r="AI50" s="21"/>
      <c r="AJ50" s="19"/>
      <c r="AK50" s="22"/>
      <c r="AL50" s="21"/>
      <c r="AM50" s="23"/>
      <c r="AN50" s="157" t="str">
        <f t="shared" si="4"/>
        <v/>
      </c>
      <c r="AO50" s="158" t="str">
        <f t="shared" si="5"/>
        <v/>
      </c>
      <c r="AP50" s="158" t="str" cm="1">
        <f t="array" ref="AP50">IF(OR(AND($AN$7="",$AN$8=""),$AO50=""),"",MIN(1,ROUNDDOWN(_xlfn.IFS(AND($AN$4="4週",$AN$6="なし"),$AO50/IF($AQ50="○",30,$AN$7),AND($AN$4="歴月",$AN$6="なし"),$AN50/IF($AQ50="○",30*(DAY(EOMONTH($I$12,0))/7),$AN$8),AND($AN$4="4週",$AN$6="あり"),$AO50/IF($AQ50="○",30*($AR$7/$AN$7),$AR$7),AND($AN$4="歴月",$AN$6="あり"),$AN50/IF($AQ50="○",30*($AR$8/$AN$8)*(DAY(EOMONTH($I$12,0))/7),$AR$8)),2)))</f>
        <v/>
      </c>
      <c r="AQ50" s="19"/>
      <c r="AR50" s="24"/>
      <c r="AS50" s="45"/>
      <c r="AT50" s="155" t="str">
        <f>IFERROR(VLOOKUP(I50,'別添①　勤務時間'!$A$3:$K$37,10,FALSE),"")</f>
        <v/>
      </c>
      <c r="AU50" s="155" t="str">
        <f>IFERROR(VLOOKUP(J50,'別添①　勤務時間'!$A$3:$K$37,10,FALSE),"")</f>
        <v/>
      </c>
      <c r="AV50" s="155" t="str">
        <f>IFERROR(VLOOKUP(K50,'別添①　勤務時間'!$A$3:$K$37,10,FALSE),"")</f>
        <v/>
      </c>
      <c r="AW50" s="155" t="str">
        <f>IFERROR(VLOOKUP(L50,'別添①　勤務時間'!$A$3:$K$37,10,FALSE),"")</f>
        <v/>
      </c>
      <c r="AX50" s="155" t="str">
        <f>IFERROR(VLOOKUP(M50,'別添①　勤務時間'!$A$3:$K$37,10,FALSE),"")</f>
        <v/>
      </c>
      <c r="AY50" s="155" t="str">
        <f>IFERROR(VLOOKUP(N50,'別添①　勤務時間'!$A$3:$K$37,10,FALSE),"")</f>
        <v/>
      </c>
      <c r="AZ50" s="155" t="str">
        <f>IFERROR(VLOOKUP(O50,'別添①　勤務時間'!$A$3:$K$37,10,FALSE),"")</f>
        <v/>
      </c>
      <c r="BA50" s="155" t="str">
        <f>IFERROR(VLOOKUP(P50,'別添①　勤務時間'!$A$3:$K$37,10,FALSE),"")</f>
        <v/>
      </c>
      <c r="BB50" s="155" t="str">
        <f>IFERROR(VLOOKUP(Q50,'別添①　勤務時間'!$A$3:$K$37,10,FALSE),"")</f>
        <v/>
      </c>
      <c r="BC50" s="155" t="str">
        <f>IFERROR(VLOOKUP(R50,'別添①　勤務時間'!$A$3:$K$37,10,FALSE),"")</f>
        <v/>
      </c>
      <c r="BD50" s="155" t="str">
        <f>IFERROR(VLOOKUP(S50,'別添①　勤務時間'!$A$3:$K$37,10,FALSE),"")</f>
        <v/>
      </c>
      <c r="BE50" s="155" t="str">
        <f>IFERROR(VLOOKUP(T50,'別添①　勤務時間'!$A$3:$K$37,10,FALSE),"")</f>
        <v/>
      </c>
      <c r="BF50" s="155" t="str">
        <f>IFERROR(VLOOKUP(U50,'別添①　勤務時間'!$A$3:$K$37,10,FALSE),"")</f>
        <v/>
      </c>
      <c r="BG50" s="155" t="str">
        <f>IFERROR(VLOOKUP(V50,'別添①　勤務時間'!$A$3:$K$37,10,FALSE),"")</f>
        <v/>
      </c>
      <c r="BH50" s="155" t="str">
        <f>IFERROR(VLOOKUP(W50,'別添①　勤務時間'!$A$3:$K$37,10,FALSE),"")</f>
        <v/>
      </c>
      <c r="BI50" s="155" t="str">
        <f>IFERROR(VLOOKUP(X50,'別添①　勤務時間'!$A$3:$K$37,10,FALSE),"")</f>
        <v/>
      </c>
      <c r="BJ50" s="155" t="str">
        <f>IFERROR(VLOOKUP(Y50,'別添①　勤務時間'!$A$3:$K$37,10,FALSE),"")</f>
        <v/>
      </c>
      <c r="BK50" s="155" t="str">
        <f>IFERROR(VLOOKUP(Z50,'別添①　勤務時間'!$A$3:$K$37,10,FALSE),"")</f>
        <v/>
      </c>
      <c r="BL50" s="155" t="str">
        <f>IFERROR(VLOOKUP(AA50,'別添①　勤務時間'!$A$3:$K$37,10,FALSE),"")</f>
        <v/>
      </c>
      <c r="BM50" s="155" t="str">
        <f>IFERROR(VLOOKUP(AB50,'別添①　勤務時間'!$A$3:$K$37,10,FALSE),"")</f>
        <v/>
      </c>
      <c r="BN50" s="155" t="str">
        <f>IFERROR(VLOOKUP(AC50,'別添①　勤務時間'!$A$3:$K$37,10,FALSE),"")</f>
        <v/>
      </c>
      <c r="BO50" s="155" t="str">
        <f>IFERROR(VLOOKUP(AD50,'別添①　勤務時間'!$A$3:$K$37,10,FALSE),"")</f>
        <v/>
      </c>
      <c r="BP50" s="155" t="str">
        <f>IFERROR(VLOOKUP(AE50,'別添①　勤務時間'!$A$3:$K$37,10,FALSE),"")</f>
        <v/>
      </c>
      <c r="BQ50" s="155" t="str">
        <f>IFERROR(VLOOKUP(AF50,'別添①　勤務時間'!$A$3:$K$37,10,FALSE),"")</f>
        <v/>
      </c>
      <c r="BR50" s="155" t="str">
        <f>IFERROR(VLOOKUP(AG50,'別添①　勤務時間'!$A$3:$K$37,10,FALSE),"")</f>
        <v/>
      </c>
      <c r="BS50" s="155" t="str">
        <f>IFERROR(VLOOKUP(AH50,'別添①　勤務時間'!$A$3:$K$37,10,FALSE),"")</f>
        <v/>
      </c>
      <c r="BT50" s="155" t="str">
        <f>IFERROR(VLOOKUP(AI50,'別添①　勤務時間'!$A$3:$K$37,10,FALSE),"")</f>
        <v/>
      </c>
      <c r="BU50" s="155" t="str">
        <f>IFERROR(VLOOKUP(AJ50,'別添①　勤務時間'!$A$3:$K$37,10,FALSE),"")</f>
        <v/>
      </c>
      <c r="BV50" s="155" t="str">
        <f>IFERROR(VLOOKUP(AK50,'別添①　勤務時間'!$A$3:$K$37,10,FALSE),"")</f>
        <v/>
      </c>
      <c r="BW50" s="155" t="str">
        <f>IFERROR(VLOOKUP(AL50,'別添①　勤務時間'!$A$3:$K$37,10,FALSE),"")</f>
        <v/>
      </c>
      <c r="BX50" s="155" t="str">
        <f>IFERROR(VLOOKUP(AM50,'別添①　勤務時間'!$A$3:$K$37,10,FALSE),"")</f>
        <v/>
      </c>
    </row>
    <row r="51" spans="1:76" ht="22.95" hidden="1" customHeight="1">
      <c r="A51" s="156" t="str">
        <f>IF(B51="","",COUNTA($B$16:B51))</f>
        <v/>
      </c>
      <c r="B51" s="20"/>
      <c r="C51" s="21"/>
      <c r="D51" s="37"/>
      <c r="E51" s="21"/>
      <c r="F51" s="20"/>
      <c r="G51" s="20"/>
      <c r="H51" s="50"/>
      <c r="I51" s="20"/>
      <c r="J51" s="21"/>
      <c r="K51" s="21"/>
      <c r="L51" s="21"/>
      <c r="M51" s="21"/>
      <c r="N51" s="21"/>
      <c r="O51" s="23"/>
      <c r="P51" s="22"/>
      <c r="Q51" s="21"/>
      <c r="R51" s="21"/>
      <c r="S51" s="21"/>
      <c r="T51" s="21"/>
      <c r="U51" s="21"/>
      <c r="V51" s="23"/>
      <c r="W51" s="22"/>
      <c r="X51" s="21"/>
      <c r="Y51" s="21"/>
      <c r="Z51" s="21"/>
      <c r="AA51" s="21"/>
      <c r="AB51" s="21"/>
      <c r="AC51" s="23"/>
      <c r="AD51" s="22"/>
      <c r="AE51" s="21"/>
      <c r="AF51" s="21"/>
      <c r="AG51" s="21"/>
      <c r="AH51" s="21"/>
      <c r="AI51" s="21"/>
      <c r="AJ51" s="19"/>
      <c r="AK51" s="22"/>
      <c r="AL51" s="21"/>
      <c r="AM51" s="23"/>
      <c r="AN51" s="157" t="str">
        <f t="shared" si="4"/>
        <v/>
      </c>
      <c r="AO51" s="158" t="str">
        <f t="shared" si="5"/>
        <v/>
      </c>
      <c r="AP51" s="158" t="str" cm="1">
        <f t="array" ref="AP51">IF(OR(AND($AN$7="",$AN$8=""),$AO51=""),"",MIN(1,ROUNDDOWN(_xlfn.IFS(AND($AN$4="4週",$AN$6="なし"),$AO51/IF($AQ51="○",30,$AN$7),AND($AN$4="歴月",$AN$6="なし"),$AN51/IF($AQ51="○",30*(DAY(EOMONTH($I$12,0))/7),$AN$8),AND($AN$4="4週",$AN$6="あり"),$AO51/IF($AQ51="○",30*($AR$7/$AN$7),$AR$7),AND($AN$4="歴月",$AN$6="あり"),$AN51/IF($AQ51="○",30*($AR$8/$AN$8)*(DAY(EOMONTH($I$12,0))/7),$AR$8)),2)))</f>
        <v/>
      </c>
      <c r="AQ51" s="19"/>
      <c r="AR51" s="24"/>
      <c r="AS51" s="45"/>
      <c r="AT51" s="155" t="str">
        <f>IFERROR(VLOOKUP(I51,'別添①　勤務時間'!$A$3:$K$37,10,FALSE),"")</f>
        <v/>
      </c>
      <c r="AU51" s="155" t="str">
        <f>IFERROR(VLOOKUP(J51,'別添①　勤務時間'!$A$3:$K$37,10,FALSE),"")</f>
        <v/>
      </c>
      <c r="AV51" s="155" t="str">
        <f>IFERROR(VLOOKUP(K51,'別添①　勤務時間'!$A$3:$K$37,10,FALSE),"")</f>
        <v/>
      </c>
      <c r="AW51" s="155" t="str">
        <f>IFERROR(VLOOKUP(L51,'別添①　勤務時間'!$A$3:$K$37,10,FALSE),"")</f>
        <v/>
      </c>
      <c r="AX51" s="155" t="str">
        <f>IFERROR(VLOOKUP(M51,'別添①　勤務時間'!$A$3:$K$37,10,FALSE),"")</f>
        <v/>
      </c>
      <c r="AY51" s="155" t="str">
        <f>IFERROR(VLOOKUP(N51,'別添①　勤務時間'!$A$3:$K$37,10,FALSE),"")</f>
        <v/>
      </c>
      <c r="AZ51" s="155" t="str">
        <f>IFERROR(VLOOKUP(O51,'別添①　勤務時間'!$A$3:$K$37,10,FALSE),"")</f>
        <v/>
      </c>
      <c r="BA51" s="155" t="str">
        <f>IFERROR(VLOOKUP(P51,'別添①　勤務時間'!$A$3:$K$37,10,FALSE),"")</f>
        <v/>
      </c>
      <c r="BB51" s="155" t="str">
        <f>IFERROR(VLOOKUP(Q51,'別添①　勤務時間'!$A$3:$K$37,10,FALSE),"")</f>
        <v/>
      </c>
      <c r="BC51" s="155" t="str">
        <f>IFERROR(VLOOKUP(R51,'別添①　勤務時間'!$A$3:$K$37,10,FALSE),"")</f>
        <v/>
      </c>
      <c r="BD51" s="155" t="str">
        <f>IFERROR(VLOOKUP(S51,'別添①　勤務時間'!$A$3:$K$37,10,FALSE),"")</f>
        <v/>
      </c>
      <c r="BE51" s="155" t="str">
        <f>IFERROR(VLOOKUP(T51,'別添①　勤務時間'!$A$3:$K$37,10,FALSE),"")</f>
        <v/>
      </c>
      <c r="BF51" s="155" t="str">
        <f>IFERROR(VLOOKUP(U51,'別添①　勤務時間'!$A$3:$K$37,10,FALSE),"")</f>
        <v/>
      </c>
      <c r="BG51" s="155" t="str">
        <f>IFERROR(VLOOKUP(V51,'別添①　勤務時間'!$A$3:$K$37,10,FALSE),"")</f>
        <v/>
      </c>
      <c r="BH51" s="155" t="str">
        <f>IFERROR(VLOOKUP(W51,'別添①　勤務時間'!$A$3:$K$37,10,FALSE),"")</f>
        <v/>
      </c>
      <c r="BI51" s="155" t="str">
        <f>IFERROR(VLOOKUP(X51,'別添①　勤務時間'!$A$3:$K$37,10,FALSE),"")</f>
        <v/>
      </c>
      <c r="BJ51" s="155" t="str">
        <f>IFERROR(VLOOKUP(Y51,'別添①　勤務時間'!$A$3:$K$37,10,FALSE),"")</f>
        <v/>
      </c>
      <c r="BK51" s="155" t="str">
        <f>IFERROR(VLOOKUP(Z51,'別添①　勤務時間'!$A$3:$K$37,10,FALSE),"")</f>
        <v/>
      </c>
      <c r="BL51" s="155" t="str">
        <f>IFERROR(VLOOKUP(AA51,'別添①　勤務時間'!$A$3:$K$37,10,FALSE),"")</f>
        <v/>
      </c>
      <c r="BM51" s="155" t="str">
        <f>IFERROR(VLOOKUP(AB51,'別添①　勤務時間'!$A$3:$K$37,10,FALSE),"")</f>
        <v/>
      </c>
      <c r="BN51" s="155" t="str">
        <f>IFERROR(VLOOKUP(AC51,'別添①　勤務時間'!$A$3:$K$37,10,FALSE),"")</f>
        <v/>
      </c>
      <c r="BO51" s="155" t="str">
        <f>IFERROR(VLOOKUP(AD51,'別添①　勤務時間'!$A$3:$K$37,10,FALSE),"")</f>
        <v/>
      </c>
      <c r="BP51" s="155" t="str">
        <f>IFERROR(VLOOKUP(AE51,'別添①　勤務時間'!$A$3:$K$37,10,FALSE),"")</f>
        <v/>
      </c>
      <c r="BQ51" s="155" t="str">
        <f>IFERROR(VLOOKUP(AF51,'別添①　勤務時間'!$A$3:$K$37,10,FALSE),"")</f>
        <v/>
      </c>
      <c r="BR51" s="155" t="str">
        <f>IFERROR(VLOOKUP(AG51,'別添①　勤務時間'!$A$3:$K$37,10,FALSE),"")</f>
        <v/>
      </c>
      <c r="BS51" s="155" t="str">
        <f>IFERROR(VLOOKUP(AH51,'別添①　勤務時間'!$A$3:$K$37,10,FALSE),"")</f>
        <v/>
      </c>
      <c r="BT51" s="155" t="str">
        <f>IFERROR(VLOOKUP(AI51,'別添①　勤務時間'!$A$3:$K$37,10,FALSE),"")</f>
        <v/>
      </c>
      <c r="BU51" s="155" t="str">
        <f>IFERROR(VLOOKUP(AJ51,'別添①　勤務時間'!$A$3:$K$37,10,FALSE),"")</f>
        <v/>
      </c>
      <c r="BV51" s="155" t="str">
        <f>IFERROR(VLOOKUP(AK51,'別添①　勤務時間'!$A$3:$K$37,10,FALSE),"")</f>
        <v/>
      </c>
      <c r="BW51" s="155" t="str">
        <f>IFERROR(VLOOKUP(AL51,'別添①　勤務時間'!$A$3:$K$37,10,FALSE),"")</f>
        <v/>
      </c>
      <c r="BX51" s="155" t="str">
        <f>IFERROR(VLOOKUP(AM51,'別添①　勤務時間'!$A$3:$K$37,10,FALSE),"")</f>
        <v/>
      </c>
    </row>
    <row r="52" spans="1:76" ht="22.95" hidden="1" customHeight="1">
      <c r="A52" s="156" t="str">
        <f>IF(B52="","",COUNTA($B$16:B52))</f>
        <v/>
      </c>
      <c r="B52" s="20"/>
      <c r="C52" s="21"/>
      <c r="D52" s="37"/>
      <c r="E52" s="21"/>
      <c r="F52" s="20"/>
      <c r="G52" s="20"/>
      <c r="H52" s="50"/>
      <c r="I52" s="20"/>
      <c r="J52" s="21"/>
      <c r="K52" s="21"/>
      <c r="L52" s="21"/>
      <c r="M52" s="21"/>
      <c r="N52" s="21"/>
      <c r="O52" s="23"/>
      <c r="P52" s="22"/>
      <c r="Q52" s="21"/>
      <c r="R52" s="21"/>
      <c r="S52" s="21"/>
      <c r="T52" s="21"/>
      <c r="U52" s="21"/>
      <c r="V52" s="23"/>
      <c r="W52" s="22"/>
      <c r="X52" s="21"/>
      <c r="Y52" s="21"/>
      <c r="Z52" s="21"/>
      <c r="AA52" s="21"/>
      <c r="AB52" s="21"/>
      <c r="AC52" s="23"/>
      <c r="AD52" s="22"/>
      <c r="AE52" s="21"/>
      <c r="AF52" s="21"/>
      <c r="AG52" s="21"/>
      <c r="AH52" s="21"/>
      <c r="AI52" s="21"/>
      <c r="AJ52" s="19"/>
      <c r="AK52" s="22"/>
      <c r="AL52" s="21"/>
      <c r="AM52" s="23"/>
      <c r="AN52" s="157" t="str">
        <f t="shared" si="4"/>
        <v/>
      </c>
      <c r="AO52" s="158" t="str">
        <f t="shared" si="5"/>
        <v/>
      </c>
      <c r="AP52" s="158" t="str" cm="1">
        <f t="array" ref="AP52">IF(OR(AND($AN$7="",$AN$8=""),$AO52=""),"",MIN(1,ROUNDDOWN(_xlfn.IFS(AND($AN$4="4週",$AN$6="なし"),$AO52/IF($AQ52="○",30,$AN$7),AND($AN$4="歴月",$AN$6="なし"),$AN52/IF($AQ52="○",30*(DAY(EOMONTH($I$12,0))/7),$AN$8),AND($AN$4="4週",$AN$6="あり"),$AO52/IF($AQ52="○",30*($AR$7/$AN$7),$AR$7),AND($AN$4="歴月",$AN$6="あり"),$AN52/IF($AQ52="○",30*($AR$8/$AN$8)*(DAY(EOMONTH($I$12,0))/7),$AR$8)),2)))</f>
        <v/>
      </c>
      <c r="AQ52" s="19"/>
      <c r="AR52" s="24"/>
      <c r="AS52" s="45"/>
      <c r="AT52" s="155" t="str">
        <f>IFERROR(VLOOKUP(I52,'別添①　勤務時間'!$A$3:$K$37,10,FALSE),"")</f>
        <v/>
      </c>
      <c r="AU52" s="155" t="str">
        <f>IFERROR(VLOOKUP(J52,'別添①　勤務時間'!$A$3:$K$37,10,FALSE),"")</f>
        <v/>
      </c>
      <c r="AV52" s="155" t="str">
        <f>IFERROR(VLOOKUP(K52,'別添①　勤務時間'!$A$3:$K$37,10,FALSE),"")</f>
        <v/>
      </c>
      <c r="AW52" s="155" t="str">
        <f>IFERROR(VLOOKUP(L52,'別添①　勤務時間'!$A$3:$K$37,10,FALSE),"")</f>
        <v/>
      </c>
      <c r="AX52" s="155" t="str">
        <f>IFERROR(VLOOKUP(M52,'別添①　勤務時間'!$A$3:$K$37,10,FALSE),"")</f>
        <v/>
      </c>
      <c r="AY52" s="155" t="str">
        <f>IFERROR(VLOOKUP(N52,'別添①　勤務時間'!$A$3:$K$37,10,FALSE),"")</f>
        <v/>
      </c>
      <c r="AZ52" s="155" t="str">
        <f>IFERROR(VLOOKUP(O52,'別添①　勤務時間'!$A$3:$K$37,10,FALSE),"")</f>
        <v/>
      </c>
      <c r="BA52" s="155" t="str">
        <f>IFERROR(VLOOKUP(P52,'別添①　勤務時間'!$A$3:$K$37,10,FALSE),"")</f>
        <v/>
      </c>
      <c r="BB52" s="155" t="str">
        <f>IFERROR(VLOOKUP(Q52,'別添①　勤務時間'!$A$3:$K$37,10,FALSE),"")</f>
        <v/>
      </c>
      <c r="BC52" s="155" t="str">
        <f>IFERROR(VLOOKUP(R52,'別添①　勤務時間'!$A$3:$K$37,10,FALSE),"")</f>
        <v/>
      </c>
      <c r="BD52" s="155" t="str">
        <f>IFERROR(VLOOKUP(S52,'別添①　勤務時間'!$A$3:$K$37,10,FALSE),"")</f>
        <v/>
      </c>
      <c r="BE52" s="155" t="str">
        <f>IFERROR(VLOOKUP(T52,'別添①　勤務時間'!$A$3:$K$37,10,FALSE),"")</f>
        <v/>
      </c>
      <c r="BF52" s="155" t="str">
        <f>IFERROR(VLOOKUP(U52,'別添①　勤務時間'!$A$3:$K$37,10,FALSE),"")</f>
        <v/>
      </c>
      <c r="BG52" s="155" t="str">
        <f>IFERROR(VLOOKUP(V52,'別添①　勤務時間'!$A$3:$K$37,10,FALSE),"")</f>
        <v/>
      </c>
      <c r="BH52" s="155" t="str">
        <f>IFERROR(VLOOKUP(W52,'別添①　勤務時間'!$A$3:$K$37,10,FALSE),"")</f>
        <v/>
      </c>
      <c r="BI52" s="155" t="str">
        <f>IFERROR(VLOOKUP(X52,'別添①　勤務時間'!$A$3:$K$37,10,FALSE),"")</f>
        <v/>
      </c>
      <c r="BJ52" s="155" t="str">
        <f>IFERROR(VLOOKUP(Y52,'別添①　勤務時間'!$A$3:$K$37,10,FALSE),"")</f>
        <v/>
      </c>
      <c r="BK52" s="155" t="str">
        <f>IFERROR(VLOOKUP(Z52,'別添①　勤務時間'!$A$3:$K$37,10,FALSE),"")</f>
        <v/>
      </c>
      <c r="BL52" s="155" t="str">
        <f>IFERROR(VLOOKUP(AA52,'別添①　勤務時間'!$A$3:$K$37,10,FALSE),"")</f>
        <v/>
      </c>
      <c r="BM52" s="155" t="str">
        <f>IFERROR(VLOOKUP(AB52,'別添①　勤務時間'!$A$3:$K$37,10,FALSE),"")</f>
        <v/>
      </c>
      <c r="BN52" s="155" t="str">
        <f>IFERROR(VLOOKUP(AC52,'別添①　勤務時間'!$A$3:$K$37,10,FALSE),"")</f>
        <v/>
      </c>
      <c r="BO52" s="155" t="str">
        <f>IFERROR(VLOOKUP(AD52,'別添①　勤務時間'!$A$3:$K$37,10,FALSE),"")</f>
        <v/>
      </c>
      <c r="BP52" s="155" t="str">
        <f>IFERROR(VLOOKUP(AE52,'別添①　勤務時間'!$A$3:$K$37,10,FALSE),"")</f>
        <v/>
      </c>
      <c r="BQ52" s="155" t="str">
        <f>IFERROR(VLOOKUP(AF52,'別添①　勤務時間'!$A$3:$K$37,10,FALSE),"")</f>
        <v/>
      </c>
      <c r="BR52" s="155" t="str">
        <f>IFERROR(VLOOKUP(AG52,'別添①　勤務時間'!$A$3:$K$37,10,FALSE),"")</f>
        <v/>
      </c>
      <c r="BS52" s="155" t="str">
        <f>IFERROR(VLOOKUP(AH52,'別添①　勤務時間'!$A$3:$K$37,10,FALSE),"")</f>
        <v/>
      </c>
      <c r="BT52" s="155" t="str">
        <f>IFERROR(VLOOKUP(AI52,'別添①　勤務時間'!$A$3:$K$37,10,FALSE),"")</f>
        <v/>
      </c>
      <c r="BU52" s="155" t="str">
        <f>IFERROR(VLOOKUP(AJ52,'別添①　勤務時間'!$A$3:$K$37,10,FALSE),"")</f>
        <v/>
      </c>
      <c r="BV52" s="155" t="str">
        <f>IFERROR(VLOOKUP(AK52,'別添①　勤務時間'!$A$3:$K$37,10,FALSE),"")</f>
        <v/>
      </c>
      <c r="BW52" s="155" t="str">
        <f>IFERROR(VLOOKUP(AL52,'別添①　勤務時間'!$A$3:$K$37,10,FALSE),"")</f>
        <v/>
      </c>
      <c r="BX52" s="155" t="str">
        <f>IFERROR(VLOOKUP(AM52,'別添①　勤務時間'!$A$3:$K$37,10,FALSE),"")</f>
        <v/>
      </c>
    </row>
    <row r="53" spans="1:76" ht="22.95" hidden="1" customHeight="1">
      <c r="A53" s="156" t="str">
        <f>IF(B53="","",COUNTA($B$16:B53))</f>
        <v/>
      </c>
      <c r="B53" s="20"/>
      <c r="C53" s="21"/>
      <c r="D53" s="37"/>
      <c r="E53" s="21"/>
      <c r="F53" s="20"/>
      <c r="G53" s="20"/>
      <c r="H53" s="50"/>
      <c r="I53" s="20"/>
      <c r="J53" s="21"/>
      <c r="K53" s="21"/>
      <c r="L53" s="21"/>
      <c r="M53" s="21"/>
      <c r="N53" s="21"/>
      <c r="O53" s="23"/>
      <c r="P53" s="22"/>
      <c r="Q53" s="21"/>
      <c r="R53" s="21"/>
      <c r="S53" s="21"/>
      <c r="T53" s="21"/>
      <c r="U53" s="21"/>
      <c r="V53" s="23"/>
      <c r="W53" s="22"/>
      <c r="X53" s="21"/>
      <c r="Y53" s="21"/>
      <c r="Z53" s="21"/>
      <c r="AA53" s="21"/>
      <c r="AB53" s="21"/>
      <c r="AC53" s="23"/>
      <c r="AD53" s="22"/>
      <c r="AE53" s="21"/>
      <c r="AF53" s="21"/>
      <c r="AG53" s="21"/>
      <c r="AH53" s="21"/>
      <c r="AI53" s="21"/>
      <c r="AJ53" s="19"/>
      <c r="AK53" s="22"/>
      <c r="AL53" s="21"/>
      <c r="AM53" s="23"/>
      <c r="AN53" s="157" t="str">
        <f t="shared" si="4"/>
        <v/>
      </c>
      <c r="AO53" s="158" t="str">
        <f t="shared" si="5"/>
        <v/>
      </c>
      <c r="AP53" s="158" t="str" cm="1">
        <f t="array" ref="AP53">IF(OR(AND($AN$7="",$AN$8=""),$AO53=""),"",MIN(1,ROUNDDOWN(_xlfn.IFS(AND($AN$4="4週",$AN$6="なし"),$AO53/IF($AQ53="○",30,$AN$7),AND($AN$4="歴月",$AN$6="なし"),$AN53/IF($AQ53="○",30*(DAY(EOMONTH($I$12,0))/7),$AN$8),AND($AN$4="4週",$AN$6="あり"),$AO53/IF($AQ53="○",30*($AR$7/$AN$7),$AR$7),AND($AN$4="歴月",$AN$6="あり"),$AN53/IF($AQ53="○",30*($AR$8/$AN$8)*(DAY(EOMONTH($I$12,0))/7),$AR$8)),2)))</f>
        <v/>
      </c>
      <c r="AQ53" s="19"/>
      <c r="AR53" s="24"/>
      <c r="AS53" s="45"/>
      <c r="AT53" s="155" t="str">
        <f>IFERROR(VLOOKUP(I53,'別添①　勤務時間'!$A$3:$K$37,10,FALSE),"")</f>
        <v/>
      </c>
      <c r="AU53" s="155" t="str">
        <f>IFERROR(VLOOKUP(J53,'別添①　勤務時間'!$A$3:$K$37,10,FALSE),"")</f>
        <v/>
      </c>
      <c r="AV53" s="155" t="str">
        <f>IFERROR(VLOOKUP(K53,'別添①　勤務時間'!$A$3:$K$37,10,FALSE),"")</f>
        <v/>
      </c>
      <c r="AW53" s="155" t="str">
        <f>IFERROR(VLOOKUP(L53,'別添①　勤務時間'!$A$3:$K$37,10,FALSE),"")</f>
        <v/>
      </c>
      <c r="AX53" s="155" t="str">
        <f>IFERROR(VLOOKUP(M53,'別添①　勤務時間'!$A$3:$K$37,10,FALSE),"")</f>
        <v/>
      </c>
      <c r="AY53" s="155" t="str">
        <f>IFERROR(VLOOKUP(N53,'別添①　勤務時間'!$A$3:$K$37,10,FALSE),"")</f>
        <v/>
      </c>
      <c r="AZ53" s="155" t="str">
        <f>IFERROR(VLOOKUP(O53,'別添①　勤務時間'!$A$3:$K$37,10,FALSE),"")</f>
        <v/>
      </c>
      <c r="BA53" s="155" t="str">
        <f>IFERROR(VLOOKUP(P53,'別添①　勤務時間'!$A$3:$K$37,10,FALSE),"")</f>
        <v/>
      </c>
      <c r="BB53" s="155" t="str">
        <f>IFERROR(VLOOKUP(Q53,'別添①　勤務時間'!$A$3:$K$37,10,FALSE),"")</f>
        <v/>
      </c>
      <c r="BC53" s="155" t="str">
        <f>IFERROR(VLOOKUP(R53,'別添①　勤務時間'!$A$3:$K$37,10,FALSE),"")</f>
        <v/>
      </c>
      <c r="BD53" s="155" t="str">
        <f>IFERROR(VLOOKUP(S53,'別添①　勤務時間'!$A$3:$K$37,10,FALSE),"")</f>
        <v/>
      </c>
      <c r="BE53" s="155" t="str">
        <f>IFERROR(VLOOKUP(T53,'別添①　勤務時間'!$A$3:$K$37,10,FALSE),"")</f>
        <v/>
      </c>
      <c r="BF53" s="155" t="str">
        <f>IFERROR(VLOOKUP(U53,'別添①　勤務時間'!$A$3:$K$37,10,FALSE),"")</f>
        <v/>
      </c>
      <c r="BG53" s="155" t="str">
        <f>IFERROR(VLOOKUP(V53,'別添①　勤務時間'!$A$3:$K$37,10,FALSE),"")</f>
        <v/>
      </c>
      <c r="BH53" s="155" t="str">
        <f>IFERROR(VLOOKUP(W53,'別添①　勤務時間'!$A$3:$K$37,10,FALSE),"")</f>
        <v/>
      </c>
      <c r="BI53" s="155" t="str">
        <f>IFERROR(VLOOKUP(X53,'別添①　勤務時間'!$A$3:$K$37,10,FALSE),"")</f>
        <v/>
      </c>
      <c r="BJ53" s="155" t="str">
        <f>IFERROR(VLOOKUP(Y53,'別添①　勤務時間'!$A$3:$K$37,10,FALSE),"")</f>
        <v/>
      </c>
      <c r="BK53" s="155" t="str">
        <f>IFERROR(VLOOKUP(Z53,'別添①　勤務時間'!$A$3:$K$37,10,FALSE),"")</f>
        <v/>
      </c>
      <c r="BL53" s="155" t="str">
        <f>IFERROR(VLOOKUP(AA53,'別添①　勤務時間'!$A$3:$K$37,10,FALSE),"")</f>
        <v/>
      </c>
      <c r="BM53" s="155" t="str">
        <f>IFERROR(VLOOKUP(AB53,'別添①　勤務時間'!$A$3:$K$37,10,FALSE),"")</f>
        <v/>
      </c>
      <c r="BN53" s="155" t="str">
        <f>IFERROR(VLOOKUP(AC53,'別添①　勤務時間'!$A$3:$K$37,10,FALSE),"")</f>
        <v/>
      </c>
      <c r="BO53" s="155" t="str">
        <f>IFERROR(VLOOKUP(AD53,'別添①　勤務時間'!$A$3:$K$37,10,FALSE),"")</f>
        <v/>
      </c>
      <c r="BP53" s="155" t="str">
        <f>IFERROR(VLOOKUP(AE53,'別添①　勤務時間'!$A$3:$K$37,10,FALSE),"")</f>
        <v/>
      </c>
      <c r="BQ53" s="155" t="str">
        <f>IFERROR(VLOOKUP(AF53,'別添①　勤務時間'!$A$3:$K$37,10,FALSE),"")</f>
        <v/>
      </c>
      <c r="BR53" s="155" t="str">
        <f>IFERROR(VLOOKUP(AG53,'別添①　勤務時間'!$A$3:$K$37,10,FALSE),"")</f>
        <v/>
      </c>
      <c r="BS53" s="155" t="str">
        <f>IFERROR(VLOOKUP(AH53,'別添①　勤務時間'!$A$3:$K$37,10,FALSE),"")</f>
        <v/>
      </c>
      <c r="BT53" s="155" t="str">
        <f>IFERROR(VLOOKUP(AI53,'別添①　勤務時間'!$A$3:$K$37,10,FALSE),"")</f>
        <v/>
      </c>
      <c r="BU53" s="155" t="str">
        <f>IFERROR(VLOOKUP(AJ53,'別添①　勤務時間'!$A$3:$K$37,10,FALSE),"")</f>
        <v/>
      </c>
      <c r="BV53" s="155" t="str">
        <f>IFERROR(VLOOKUP(AK53,'別添①　勤務時間'!$A$3:$K$37,10,FALSE),"")</f>
        <v/>
      </c>
      <c r="BW53" s="155" t="str">
        <f>IFERROR(VLOOKUP(AL53,'別添①　勤務時間'!$A$3:$K$37,10,FALSE),"")</f>
        <v/>
      </c>
      <c r="BX53" s="155" t="str">
        <f>IFERROR(VLOOKUP(AM53,'別添①　勤務時間'!$A$3:$K$37,10,FALSE),"")</f>
        <v/>
      </c>
    </row>
    <row r="54" spans="1:76" ht="22.95" hidden="1" customHeight="1">
      <c r="A54" s="156" t="str">
        <f>IF(B54="","",COUNTA($B$16:B54))</f>
        <v/>
      </c>
      <c r="B54" s="20"/>
      <c r="C54" s="21"/>
      <c r="D54" s="37"/>
      <c r="E54" s="21"/>
      <c r="F54" s="20"/>
      <c r="G54" s="20"/>
      <c r="H54" s="50"/>
      <c r="I54" s="20"/>
      <c r="J54" s="21"/>
      <c r="K54" s="21"/>
      <c r="L54" s="21"/>
      <c r="M54" s="21"/>
      <c r="N54" s="21"/>
      <c r="O54" s="23"/>
      <c r="P54" s="22"/>
      <c r="Q54" s="21"/>
      <c r="R54" s="21"/>
      <c r="S54" s="21"/>
      <c r="T54" s="21"/>
      <c r="U54" s="21"/>
      <c r="V54" s="23"/>
      <c r="W54" s="22"/>
      <c r="X54" s="21"/>
      <c r="Y54" s="21"/>
      <c r="Z54" s="21"/>
      <c r="AA54" s="21"/>
      <c r="AB54" s="21"/>
      <c r="AC54" s="23"/>
      <c r="AD54" s="22"/>
      <c r="AE54" s="21"/>
      <c r="AF54" s="21"/>
      <c r="AG54" s="21"/>
      <c r="AH54" s="21"/>
      <c r="AI54" s="21"/>
      <c r="AJ54" s="19"/>
      <c r="AK54" s="22"/>
      <c r="AL54" s="21"/>
      <c r="AM54" s="23"/>
      <c r="AN54" s="157" t="str">
        <f t="shared" si="4"/>
        <v/>
      </c>
      <c r="AO54" s="158" t="str">
        <f t="shared" si="5"/>
        <v/>
      </c>
      <c r="AP54" s="158" t="str" cm="1">
        <f t="array" ref="AP54">IF(OR(AND($AN$7="",$AN$8=""),$AO54=""),"",MIN(1,ROUNDDOWN(_xlfn.IFS(AND($AN$4="4週",$AN$6="なし"),$AO54/IF($AQ54="○",30,$AN$7),AND($AN$4="歴月",$AN$6="なし"),$AN54/IF($AQ54="○",30*(DAY(EOMONTH($I$12,0))/7),$AN$8),AND($AN$4="4週",$AN$6="あり"),$AO54/IF($AQ54="○",30*($AR$7/$AN$7),$AR$7),AND($AN$4="歴月",$AN$6="あり"),$AN54/IF($AQ54="○",30*($AR$8/$AN$8)*(DAY(EOMONTH($I$12,0))/7),$AR$8)),2)))</f>
        <v/>
      </c>
      <c r="AQ54" s="19"/>
      <c r="AR54" s="24"/>
      <c r="AS54" s="45"/>
      <c r="AT54" s="155" t="str">
        <f>IFERROR(VLOOKUP(I54,'別添①　勤務時間'!$A$3:$K$37,10,FALSE),"")</f>
        <v/>
      </c>
      <c r="AU54" s="155" t="str">
        <f>IFERROR(VLOOKUP(J54,'別添①　勤務時間'!$A$3:$K$37,10,FALSE),"")</f>
        <v/>
      </c>
      <c r="AV54" s="155" t="str">
        <f>IFERROR(VLOOKUP(K54,'別添①　勤務時間'!$A$3:$K$37,10,FALSE),"")</f>
        <v/>
      </c>
      <c r="AW54" s="155" t="str">
        <f>IFERROR(VLOOKUP(L54,'別添①　勤務時間'!$A$3:$K$37,10,FALSE),"")</f>
        <v/>
      </c>
      <c r="AX54" s="155" t="str">
        <f>IFERROR(VLOOKUP(M54,'別添①　勤務時間'!$A$3:$K$37,10,FALSE),"")</f>
        <v/>
      </c>
      <c r="AY54" s="155" t="str">
        <f>IFERROR(VLOOKUP(N54,'別添①　勤務時間'!$A$3:$K$37,10,FALSE),"")</f>
        <v/>
      </c>
      <c r="AZ54" s="155" t="str">
        <f>IFERROR(VLOOKUP(O54,'別添①　勤務時間'!$A$3:$K$37,10,FALSE),"")</f>
        <v/>
      </c>
      <c r="BA54" s="155" t="str">
        <f>IFERROR(VLOOKUP(P54,'別添①　勤務時間'!$A$3:$K$37,10,FALSE),"")</f>
        <v/>
      </c>
      <c r="BB54" s="155" t="str">
        <f>IFERROR(VLOOKUP(Q54,'別添①　勤務時間'!$A$3:$K$37,10,FALSE),"")</f>
        <v/>
      </c>
      <c r="BC54" s="155" t="str">
        <f>IFERROR(VLOOKUP(R54,'別添①　勤務時間'!$A$3:$K$37,10,FALSE),"")</f>
        <v/>
      </c>
      <c r="BD54" s="155" t="str">
        <f>IFERROR(VLOOKUP(S54,'別添①　勤務時間'!$A$3:$K$37,10,FALSE),"")</f>
        <v/>
      </c>
      <c r="BE54" s="155" t="str">
        <f>IFERROR(VLOOKUP(T54,'別添①　勤務時間'!$A$3:$K$37,10,FALSE),"")</f>
        <v/>
      </c>
      <c r="BF54" s="155" t="str">
        <f>IFERROR(VLOOKUP(U54,'別添①　勤務時間'!$A$3:$K$37,10,FALSE),"")</f>
        <v/>
      </c>
      <c r="BG54" s="155" t="str">
        <f>IFERROR(VLOOKUP(V54,'別添①　勤務時間'!$A$3:$K$37,10,FALSE),"")</f>
        <v/>
      </c>
      <c r="BH54" s="155" t="str">
        <f>IFERROR(VLOOKUP(W54,'別添①　勤務時間'!$A$3:$K$37,10,FALSE),"")</f>
        <v/>
      </c>
      <c r="BI54" s="155" t="str">
        <f>IFERROR(VLOOKUP(X54,'別添①　勤務時間'!$A$3:$K$37,10,FALSE),"")</f>
        <v/>
      </c>
      <c r="BJ54" s="155" t="str">
        <f>IFERROR(VLOOKUP(Y54,'別添①　勤務時間'!$A$3:$K$37,10,FALSE),"")</f>
        <v/>
      </c>
      <c r="BK54" s="155" t="str">
        <f>IFERROR(VLOOKUP(Z54,'別添①　勤務時間'!$A$3:$K$37,10,FALSE),"")</f>
        <v/>
      </c>
      <c r="BL54" s="155" t="str">
        <f>IFERROR(VLOOKUP(AA54,'別添①　勤務時間'!$A$3:$K$37,10,FALSE),"")</f>
        <v/>
      </c>
      <c r="BM54" s="155" t="str">
        <f>IFERROR(VLOOKUP(AB54,'別添①　勤務時間'!$A$3:$K$37,10,FALSE),"")</f>
        <v/>
      </c>
      <c r="BN54" s="155" t="str">
        <f>IFERROR(VLOOKUP(AC54,'別添①　勤務時間'!$A$3:$K$37,10,FALSE),"")</f>
        <v/>
      </c>
      <c r="BO54" s="155" t="str">
        <f>IFERROR(VLOOKUP(AD54,'別添①　勤務時間'!$A$3:$K$37,10,FALSE),"")</f>
        <v/>
      </c>
      <c r="BP54" s="155" t="str">
        <f>IFERROR(VLOOKUP(AE54,'別添①　勤務時間'!$A$3:$K$37,10,FALSE),"")</f>
        <v/>
      </c>
      <c r="BQ54" s="155" t="str">
        <f>IFERROR(VLOOKUP(AF54,'別添①　勤務時間'!$A$3:$K$37,10,FALSE),"")</f>
        <v/>
      </c>
      <c r="BR54" s="155" t="str">
        <f>IFERROR(VLOOKUP(AG54,'別添①　勤務時間'!$A$3:$K$37,10,FALSE),"")</f>
        <v/>
      </c>
      <c r="BS54" s="155" t="str">
        <f>IFERROR(VLOOKUP(AH54,'別添①　勤務時間'!$A$3:$K$37,10,FALSE),"")</f>
        <v/>
      </c>
      <c r="BT54" s="155" t="str">
        <f>IFERROR(VLOOKUP(AI54,'別添①　勤務時間'!$A$3:$K$37,10,FALSE),"")</f>
        <v/>
      </c>
      <c r="BU54" s="155" t="str">
        <f>IFERROR(VLOOKUP(AJ54,'別添①　勤務時間'!$A$3:$K$37,10,FALSE),"")</f>
        <v/>
      </c>
      <c r="BV54" s="155" t="str">
        <f>IFERROR(VLOOKUP(AK54,'別添①　勤務時間'!$A$3:$K$37,10,FALSE),"")</f>
        <v/>
      </c>
      <c r="BW54" s="155" t="str">
        <f>IFERROR(VLOOKUP(AL54,'別添①　勤務時間'!$A$3:$K$37,10,FALSE),"")</f>
        <v/>
      </c>
      <c r="BX54" s="155" t="str">
        <f>IFERROR(VLOOKUP(AM54,'別添①　勤務時間'!$A$3:$K$37,10,FALSE),"")</f>
        <v/>
      </c>
    </row>
    <row r="55" spans="1:76" ht="22.95" hidden="1" customHeight="1">
      <c r="A55" s="156" t="str">
        <f>IF(B55="","",COUNTA($B$16:B55))</f>
        <v/>
      </c>
      <c r="B55" s="20"/>
      <c r="C55" s="21"/>
      <c r="D55" s="37"/>
      <c r="E55" s="21"/>
      <c r="F55" s="20"/>
      <c r="G55" s="20"/>
      <c r="H55" s="50"/>
      <c r="I55" s="20"/>
      <c r="J55" s="21"/>
      <c r="K55" s="21"/>
      <c r="L55" s="21"/>
      <c r="M55" s="21"/>
      <c r="N55" s="21"/>
      <c r="O55" s="23"/>
      <c r="P55" s="22"/>
      <c r="Q55" s="21"/>
      <c r="R55" s="21"/>
      <c r="S55" s="21"/>
      <c r="T55" s="21"/>
      <c r="U55" s="21"/>
      <c r="V55" s="23"/>
      <c r="W55" s="22"/>
      <c r="X55" s="21"/>
      <c r="Y55" s="21"/>
      <c r="Z55" s="21"/>
      <c r="AA55" s="21"/>
      <c r="AB55" s="21"/>
      <c r="AC55" s="23"/>
      <c r="AD55" s="22"/>
      <c r="AE55" s="21"/>
      <c r="AF55" s="21"/>
      <c r="AG55" s="21"/>
      <c r="AH55" s="21"/>
      <c r="AI55" s="21"/>
      <c r="AJ55" s="19"/>
      <c r="AK55" s="22"/>
      <c r="AL55" s="21"/>
      <c r="AM55" s="23"/>
      <c r="AN55" s="157" t="str">
        <f t="shared" si="4"/>
        <v/>
      </c>
      <c r="AO55" s="158" t="str">
        <f t="shared" si="5"/>
        <v/>
      </c>
      <c r="AP55" s="158" t="str" cm="1">
        <f t="array" ref="AP55">IF(OR(AND($AN$7="",$AN$8=""),$AO55=""),"",MIN(1,ROUNDDOWN(_xlfn.IFS(AND($AN$4="4週",$AN$6="なし"),$AO55/IF($AQ55="○",30,$AN$7),AND($AN$4="歴月",$AN$6="なし"),$AN55/IF($AQ55="○",30*(DAY(EOMONTH($I$12,0))/7),$AN$8),AND($AN$4="4週",$AN$6="あり"),$AO55/IF($AQ55="○",30*($AR$7/$AN$7),$AR$7),AND($AN$4="歴月",$AN$6="あり"),$AN55/IF($AQ55="○",30*($AR$8/$AN$8)*(DAY(EOMONTH($I$12,0))/7),$AR$8)),2)))</f>
        <v/>
      </c>
      <c r="AQ55" s="19"/>
      <c r="AR55" s="24"/>
      <c r="AS55" s="45"/>
      <c r="AT55" s="155" t="str">
        <f>IFERROR(VLOOKUP(I55,'別添①　勤務時間'!$A$3:$K$37,10,FALSE),"")</f>
        <v/>
      </c>
      <c r="AU55" s="155" t="str">
        <f>IFERROR(VLOOKUP(J55,'別添①　勤務時間'!$A$3:$K$37,10,FALSE),"")</f>
        <v/>
      </c>
      <c r="AV55" s="155" t="str">
        <f>IFERROR(VLOOKUP(K55,'別添①　勤務時間'!$A$3:$K$37,10,FALSE),"")</f>
        <v/>
      </c>
      <c r="AW55" s="155" t="str">
        <f>IFERROR(VLOOKUP(L55,'別添①　勤務時間'!$A$3:$K$37,10,FALSE),"")</f>
        <v/>
      </c>
      <c r="AX55" s="155" t="str">
        <f>IFERROR(VLOOKUP(M55,'別添①　勤務時間'!$A$3:$K$37,10,FALSE),"")</f>
        <v/>
      </c>
      <c r="AY55" s="155" t="str">
        <f>IFERROR(VLOOKUP(N55,'別添①　勤務時間'!$A$3:$K$37,10,FALSE),"")</f>
        <v/>
      </c>
      <c r="AZ55" s="155" t="str">
        <f>IFERROR(VLOOKUP(O55,'別添①　勤務時間'!$A$3:$K$37,10,FALSE),"")</f>
        <v/>
      </c>
      <c r="BA55" s="155" t="str">
        <f>IFERROR(VLOOKUP(P55,'別添①　勤務時間'!$A$3:$K$37,10,FALSE),"")</f>
        <v/>
      </c>
      <c r="BB55" s="155" t="str">
        <f>IFERROR(VLOOKUP(Q55,'別添①　勤務時間'!$A$3:$K$37,10,FALSE),"")</f>
        <v/>
      </c>
      <c r="BC55" s="155" t="str">
        <f>IFERROR(VLOOKUP(R55,'別添①　勤務時間'!$A$3:$K$37,10,FALSE),"")</f>
        <v/>
      </c>
      <c r="BD55" s="155" t="str">
        <f>IFERROR(VLOOKUP(S55,'別添①　勤務時間'!$A$3:$K$37,10,FALSE),"")</f>
        <v/>
      </c>
      <c r="BE55" s="155" t="str">
        <f>IFERROR(VLOOKUP(T55,'別添①　勤務時間'!$A$3:$K$37,10,FALSE),"")</f>
        <v/>
      </c>
      <c r="BF55" s="155" t="str">
        <f>IFERROR(VLOOKUP(U55,'別添①　勤務時間'!$A$3:$K$37,10,FALSE),"")</f>
        <v/>
      </c>
      <c r="BG55" s="155" t="str">
        <f>IFERROR(VLOOKUP(V55,'別添①　勤務時間'!$A$3:$K$37,10,FALSE),"")</f>
        <v/>
      </c>
      <c r="BH55" s="155" t="str">
        <f>IFERROR(VLOOKUP(W55,'別添①　勤務時間'!$A$3:$K$37,10,FALSE),"")</f>
        <v/>
      </c>
      <c r="BI55" s="155" t="str">
        <f>IFERROR(VLOOKUP(X55,'別添①　勤務時間'!$A$3:$K$37,10,FALSE),"")</f>
        <v/>
      </c>
      <c r="BJ55" s="155" t="str">
        <f>IFERROR(VLOOKUP(Y55,'別添①　勤務時間'!$A$3:$K$37,10,FALSE),"")</f>
        <v/>
      </c>
      <c r="BK55" s="155" t="str">
        <f>IFERROR(VLOOKUP(Z55,'別添①　勤務時間'!$A$3:$K$37,10,FALSE),"")</f>
        <v/>
      </c>
      <c r="BL55" s="155" t="str">
        <f>IFERROR(VLOOKUP(AA55,'別添①　勤務時間'!$A$3:$K$37,10,FALSE),"")</f>
        <v/>
      </c>
      <c r="BM55" s="155" t="str">
        <f>IFERROR(VLOOKUP(AB55,'別添①　勤務時間'!$A$3:$K$37,10,FALSE),"")</f>
        <v/>
      </c>
      <c r="BN55" s="155" t="str">
        <f>IFERROR(VLOOKUP(AC55,'別添①　勤務時間'!$A$3:$K$37,10,FALSE),"")</f>
        <v/>
      </c>
      <c r="BO55" s="155" t="str">
        <f>IFERROR(VLOOKUP(AD55,'別添①　勤務時間'!$A$3:$K$37,10,FALSE),"")</f>
        <v/>
      </c>
      <c r="BP55" s="155" t="str">
        <f>IFERROR(VLOOKUP(AE55,'別添①　勤務時間'!$A$3:$K$37,10,FALSE),"")</f>
        <v/>
      </c>
      <c r="BQ55" s="155" t="str">
        <f>IFERROR(VLOOKUP(AF55,'別添①　勤務時間'!$A$3:$K$37,10,FALSE),"")</f>
        <v/>
      </c>
      <c r="BR55" s="155" t="str">
        <f>IFERROR(VLOOKUP(AG55,'別添①　勤務時間'!$A$3:$K$37,10,FALSE),"")</f>
        <v/>
      </c>
      <c r="BS55" s="155" t="str">
        <f>IFERROR(VLOOKUP(AH55,'別添①　勤務時間'!$A$3:$K$37,10,FALSE),"")</f>
        <v/>
      </c>
      <c r="BT55" s="155" t="str">
        <f>IFERROR(VLOOKUP(AI55,'別添①　勤務時間'!$A$3:$K$37,10,FALSE),"")</f>
        <v/>
      </c>
      <c r="BU55" s="155" t="str">
        <f>IFERROR(VLOOKUP(AJ55,'別添①　勤務時間'!$A$3:$K$37,10,FALSE),"")</f>
        <v/>
      </c>
      <c r="BV55" s="155" t="str">
        <f>IFERROR(VLOOKUP(AK55,'別添①　勤務時間'!$A$3:$K$37,10,FALSE),"")</f>
        <v/>
      </c>
      <c r="BW55" s="155" t="str">
        <f>IFERROR(VLOOKUP(AL55,'別添①　勤務時間'!$A$3:$K$37,10,FALSE),"")</f>
        <v/>
      </c>
      <c r="BX55" s="155" t="str">
        <f>IFERROR(VLOOKUP(AM55,'別添①　勤務時間'!$A$3:$K$37,10,FALSE),"")</f>
        <v/>
      </c>
    </row>
    <row r="56" spans="1:76" ht="22.95" hidden="1" customHeight="1">
      <c r="A56" s="156" t="str">
        <f>IF(B56="","",COUNTA($B$16:B56))</f>
        <v/>
      </c>
      <c r="B56" s="20"/>
      <c r="C56" s="21"/>
      <c r="D56" s="37"/>
      <c r="E56" s="21"/>
      <c r="F56" s="20"/>
      <c r="G56" s="20"/>
      <c r="H56" s="50"/>
      <c r="I56" s="20"/>
      <c r="J56" s="21"/>
      <c r="K56" s="21"/>
      <c r="L56" s="21"/>
      <c r="M56" s="21"/>
      <c r="N56" s="21"/>
      <c r="O56" s="23"/>
      <c r="P56" s="22"/>
      <c r="Q56" s="21"/>
      <c r="R56" s="21"/>
      <c r="S56" s="21"/>
      <c r="T56" s="21"/>
      <c r="U56" s="21"/>
      <c r="V56" s="23"/>
      <c r="W56" s="22"/>
      <c r="X56" s="21"/>
      <c r="Y56" s="21"/>
      <c r="Z56" s="21"/>
      <c r="AA56" s="21"/>
      <c r="AB56" s="21"/>
      <c r="AC56" s="23"/>
      <c r="AD56" s="22"/>
      <c r="AE56" s="21"/>
      <c r="AF56" s="21"/>
      <c r="AG56" s="21"/>
      <c r="AH56" s="21"/>
      <c r="AI56" s="21"/>
      <c r="AJ56" s="19"/>
      <c r="AK56" s="22"/>
      <c r="AL56" s="21"/>
      <c r="AM56" s="23"/>
      <c r="AN56" s="157" t="str">
        <f t="shared" si="4"/>
        <v/>
      </c>
      <c r="AO56" s="158" t="str">
        <f t="shared" si="5"/>
        <v/>
      </c>
      <c r="AP56" s="158" t="str" cm="1">
        <f t="array" ref="AP56">IF(OR(AND($AN$7="",$AN$8=""),$AO56=""),"",MIN(1,ROUNDDOWN(_xlfn.IFS(AND($AN$4="4週",$AN$6="なし"),$AO56/IF($AQ56="○",30,$AN$7),AND($AN$4="歴月",$AN$6="なし"),$AN56/IF($AQ56="○",30*(DAY(EOMONTH($I$12,0))/7),$AN$8),AND($AN$4="4週",$AN$6="あり"),$AO56/IF($AQ56="○",30*($AR$7/$AN$7),$AR$7),AND($AN$4="歴月",$AN$6="あり"),$AN56/IF($AQ56="○",30*($AR$8/$AN$8)*(DAY(EOMONTH($I$12,0))/7),$AR$8)),2)))</f>
        <v/>
      </c>
      <c r="AQ56" s="19"/>
      <c r="AR56" s="24"/>
      <c r="AS56" s="45"/>
      <c r="AT56" s="155" t="str">
        <f>IFERROR(VLOOKUP(I56,'別添①　勤務時間'!$A$3:$K$37,10,FALSE),"")</f>
        <v/>
      </c>
      <c r="AU56" s="155" t="str">
        <f>IFERROR(VLOOKUP(J56,'別添①　勤務時間'!$A$3:$K$37,10,FALSE),"")</f>
        <v/>
      </c>
      <c r="AV56" s="155" t="str">
        <f>IFERROR(VLOOKUP(K56,'別添①　勤務時間'!$A$3:$K$37,10,FALSE),"")</f>
        <v/>
      </c>
      <c r="AW56" s="155" t="str">
        <f>IFERROR(VLOOKUP(L56,'別添①　勤務時間'!$A$3:$K$37,10,FALSE),"")</f>
        <v/>
      </c>
      <c r="AX56" s="155" t="str">
        <f>IFERROR(VLOOKUP(M56,'別添①　勤務時間'!$A$3:$K$37,10,FALSE),"")</f>
        <v/>
      </c>
      <c r="AY56" s="155" t="str">
        <f>IFERROR(VLOOKUP(N56,'別添①　勤務時間'!$A$3:$K$37,10,FALSE),"")</f>
        <v/>
      </c>
      <c r="AZ56" s="155" t="str">
        <f>IFERROR(VLOOKUP(O56,'別添①　勤務時間'!$A$3:$K$37,10,FALSE),"")</f>
        <v/>
      </c>
      <c r="BA56" s="155" t="str">
        <f>IFERROR(VLOOKUP(P56,'別添①　勤務時間'!$A$3:$K$37,10,FALSE),"")</f>
        <v/>
      </c>
      <c r="BB56" s="155" t="str">
        <f>IFERROR(VLOOKUP(Q56,'別添①　勤務時間'!$A$3:$K$37,10,FALSE),"")</f>
        <v/>
      </c>
      <c r="BC56" s="155" t="str">
        <f>IFERROR(VLOOKUP(R56,'別添①　勤務時間'!$A$3:$K$37,10,FALSE),"")</f>
        <v/>
      </c>
      <c r="BD56" s="155" t="str">
        <f>IFERROR(VLOOKUP(S56,'別添①　勤務時間'!$A$3:$K$37,10,FALSE),"")</f>
        <v/>
      </c>
      <c r="BE56" s="155" t="str">
        <f>IFERROR(VLOOKUP(T56,'別添①　勤務時間'!$A$3:$K$37,10,FALSE),"")</f>
        <v/>
      </c>
      <c r="BF56" s="155" t="str">
        <f>IFERROR(VLOOKUP(U56,'別添①　勤務時間'!$A$3:$K$37,10,FALSE),"")</f>
        <v/>
      </c>
      <c r="BG56" s="155" t="str">
        <f>IFERROR(VLOOKUP(V56,'別添①　勤務時間'!$A$3:$K$37,10,FALSE),"")</f>
        <v/>
      </c>
      <c r="BH56" s="155" t="str">
        <f>IFERROR(VLOOKUP(W56,'別添①　勤務時間'!$A$3:$K$37,10,FALSE),"")</f>
        <v/>
      </c>
      <c r="BI56" s="155" t="str">
        <f>IFERROR(VLOOKUP(X56,'別添①　勤務時間'!$A$3:$K$37,10,FALSE),"")</f>
        <v/>
      </c>
      <c r="BJ56" s="155" t="str">
        <f>IFERROR(VLOOKUP(Y56,'別添①　勤務時間'!$A$3:$K$37,10,FALSE),"")</f>
        <v/>
      </c>
      <c r="BK56" s="155" t="str">
        <f>IFERROR(VLOOKUP(Z56,'別添①　勤務時間'!$A$3:$K$37,10,FALSE),"")</f>
        <v/>
      </c>
      <c r="BL56" s="155" t="str">
        <f>IFERROR(VLOOKUP(AA56,'別添①　勤務時間'!$A$3:$K$37,10,FALSE),"")</f>
        <v/>
      </c>
      <c r="BM56" s="155" t="str">
        <f>IFERROR(VLOOKUP(AB56,'別添①　勤務時間'!$A$3:$K$37,10,FALSE),"")</f>
        <v/>
      </c>
      <c r="BN56" s="155" t="str">
        <f>IFERROR(VLOOKUP(AC56,'別添①　勤務時間'!$A$3:$K$37,10,FALSE),"")</f>
        <v/>
      </c>
      <c r="BO56" s="155" t="str">
        <f>IFERROR(VLOOKUP(AD56,'別添①　勤務時間'!$A$3:$K$37,10,FALSE),"")</f>
        <v/>
      </c>
      <c r="BP56" s="155" t="str">
        <f>IFERROR(VLOOKUP(AE56,'別添①　勤務時間'!$A$3:$K$37,10,FALSE),"")</f>
        <v/>
      </c>
      <c r="BQ56" s="155" t="str">
        <f>IFERROR(VLOOKUP(AF56,'別添①　勤務時間'!$A$3:$K$37,10,FALSE),"")</f>
        <v/>
      </c>
      <c r="BR56" s="155" t="str">
        <f>IFERROR(VLOOKUP(AG56,'別添①　勤務時間'!$A$3:$K$37,10,FALSE),"")</f>
        <v/>
      </c>
      <c r="BS56" s="155" t="str">
        <f>IFERROR(VLOOKUP(AH56,'別添①　勤務時間'!$A$3:$K$37,10,FALSE),"")</f>
        <v/>
      </c>
      <c r="BT56" s="155" t="str">
        <f>IFERROR(VLOOKUP(AI56,'別添①　勤務時間'!$A$3:$K$37,10,FALSE),"")</f>
        <v/>
      </c>
      <c r="BU56" s="155" t="str">
        <f>IFERROR(VLOOKUP(AJ56,'別添①　勤務時間'!$A$3:$K$37,10,FALSE),"")</f>
        <v/>
      </c>
      <c r="BV56" s="155" t="str">
        <f>IFERROR(VLOOKUP(AK56,'別添①　勤務時間'!$A$3:$K$37,10,FALSE),"")</f>
        <v/>
      </c>
      <c r="BW56" s="155" t="str">
        <f>IFERROR(VLOOKUP(AL56,'別添①　勤務時間'!$A$3:$K$37,10,FALSE),"")</f>
        <v/>
      </c>
      <c r="BX56" s="155" t="str">
        <f>IFERROR(VLOOKUP(AM56,'別添①　勤務時間'!$A$3:$K$37,10,FALSE),"")</f>
        <v/>
      </c>
    </row>
    <row r="57" spans="1:76" ht="22.95" hidden="1" customHeight="1">
      <c r="A57" s="156" t="str">
        <f>IF(B57="","",COUNTA($B$16:B57))</f>
        <v/>
      </c>
      <c r="B57" s="20"/>
      <c r="C57" s="21"/>
      <c r="D57" s="37"/>
      <c r="E57" s="21"/>
      <c r="F57" s="20"/>
      <c r="G57" s="20"/>
      <c r="H57" s="50"/>
      <c r="I57" s="20"/>
      <c r="J57" s="21"/>
      <c r="K57" s="21"/>
      <c r="L57" s="21"/>
      <c r="M57" s="21"/>
      <c r="N57" s="21"/>
      <c r="O57" s="23"/>
      <c r="P57" s="22"/>
      <c r="Q57" s="21"/>
      <c r="R57" s="21"/>
      <c r="S57" s="21"/>
      <c r="T57" s="21"/>
      <c r="U57" s="21"/>
      <c r="V57" s="23"/>
      <c r="W57" s="22"/>
      <c r="X57" s="21"/>
      <c r="Y57" s="21"/>
      <c r="Z57" s="21"/>
      <c r="AA57" s="21"/>
      <c r="AB57" s="21"/>
      <c r="AC57" s="23"/>
      <c r="AD57" s="22"/>
      <c r="AE57" s="21"/>
      <c r="AF57" s="21"/>
      <c r="AG57" s="21"/>
      <c r="AH57" s="21"/>
      <c r="AI57" s="21"/>
      <c r="AJ57" s="19"/>
      <c r="AK57" s="22"/>
      <c r="AL57" s="21"/>
      <c r="AM57" s="23"/>
      <c r="AN57" s="157" t="str">
        <f t="shared" si="4"/>
        <v/>
      </c>
      <c r="AO57" s="158" t="str">
        <f t="shared" si="5"/>
        <v/>
      </c>
      <c r="AP57" s="158" t="str" cm="1">
        <f t="array" ref="AP57">IF(OR(AND($AN$7="",$AN$8=""),$AO57=""),"",MIN(1,ROUNDDOWN(_xlfn.IFS(AND($AN$4="4週",$AN$6="なし"),$AO57/IF($AQ57="○",30,$AN$7),AND($AN$4="歴月",$AN$6="なし"),$AN57/IF($AQ57="○",30*(DAY(EOMONTH($I$12,0))/7),$AN$8),AND($AN$4="4週",$AN$6="あり"),$AO57/IF($AQ57="○",30*($AR$7/$AN$7),$AR$7),AND($AN$4="歴月",$AN$6="あり"),$AN57/IF($AQ57="○",30*($AR$8/$AN$8)*(DAY(EOMONTH($I$12,0))/7),$AR$8)),2)))</f>
        <v/>
      </c>
      <c r="AQ57" s="19"/>
      <c r="AR57" s="24"/>
      <c r="AS57" s="45"/>
      <c r="AT57" s="155" t="str">
        <f>IFERROR(VLOOKUP(I57,'別添①　勤務時間'!$A$3:$K$37,10,FALSE),"")</f>
        <v/>
      </c>
      <c r="AU57" s="155" t="str">
        <f>IFERROR(VLOOKUP(J57,'別添①　勤務時間'!$A$3:$K$37,10,FALSE),"")</f>
        <v/>
      </c>
      <c r="AV57" s="155" t="str">
        <f>IFERROR(VLOOKUP(K57,'別添①　勤務時間'!$A$3:$K$37,10,FALSE),"")</f>
        <v/>
      </c>
      <c r="AW57" s="155" t="str">
        <f>IFERROR(VLOOKUP(L57,'別添①　勤務時間'!$A$3:$K$37,10,FALSE),"")</f>
        <v/>
      </c>
      <c r="AX57" s="155" t="str">
        <f>IFERROR(VLOOKUP(M57,'別添①　勤務時間'!$A$3:$K$37,10,FALSE),"")</f>
        <v/>
      </c>
      <c r="AY57" s="155" t="str">
        <f>IFERROR(VLOOKUP(N57,'別添①　勤務時間'!$A$3:$K$37,10,FALSE),"")</f>
        <v/>
      </c>
      <c r="AZ57" s="155" t="str">
        <f>IFERROR(VLOOKUP(O57,'別添①　勤務時間'!$A$3:$K$37,10,FALSE),"")</f>
        <v/>
      </c>
      <c r="BA57" s="155" t="str">
        <f>IFERROR(VLOOKUP(P57,'別添①　勤務時間'!$A$3:$K$37,10,FALSE),"")</f>
        <v/>
      </c>
      <c r="BB57" s="155" t="str">
        <f>IFERROR(VLOOKUP(Q57,'別添①　勤務時間'!$A$3:$K$37,10,FALSE),"")</f>
        <v/>
      </c>
      <c r="BC57" s="155" t="str">
        <f>IFERROR(VLOOKUP(R57,'別添①　勤務時間'!$A$3:$K$37,10,FALSE),"")</f>
        <v/>
      </c>
      <c r="BD57" s="155" t="str">
        <f>IFERROR(VLOOKUP(S57,'別添①　勤務時間'!$A$3:$K$37,10,FALSE),"")</f>
        <v/>
      </c>
      <c r="BE57" s="155" t="str">
        <f>IFERROR(VLOOKUP(T57,'別添①　勤務時間'!$A$3:$K$37,10,FALSE),"")</f>
        <v/>
      </c>
      <c r="BF57" s="155" t="str">
        <f>IFERROR(VLOOKUP(U57,'別添①　勤務時間'!$A$3:$K$37,10,FALSE),"")</f>
        <v/>
      </c>
      <c r="BG57" s="155" t="str">
        <f>IFERROR(VLOOKUP(V57,'別添①　勤務時間'!$A$3:$K$37,10,FALSE),"")</f>
        <v/>
      </c>
      <c r="BH57" s="155" t="str">
        <f>IFERROR(VLOOKUP(W57,'別添①　勤務時間'!$A$3:$K$37,10,FALSE),"")</f>
        <v/>
      </c>
      <c r="BI57" s="155" t="str">
        <f>IFERROR(VLOOKUP(X57,'別添①　勤務時間'!$A$3:$K$37,10,FALSE),"")</f>
        <v/>
      </c>
      <c r="BJ57" s="155" t="str">
        <f>IFERROR(VLOOKUP(Y57,'別添①　勤務時間'!$A$3:$K$37,10,FALSE),"")</f>
        <v/>
      </c>
      <c r="BK57" s="155" t="str">
        <f>IFERROR(VLOOKUP(Z57,'別添①　勤務時間'!$A$3:$K$37,10,FALSE),"")</f>
        <v/>
      </c>
      <c r="BL57" s="155" t="str">
        <f>IFERROR(VLOOKUP(AA57,'別添①　勤務時間'!$A$3:$K$37,10,FALSE),"")</f>
        <v/>
      </c>
      <c r="BM57" s="155" t="str">
        <f>IFERROR(VLOOKUP(AB57,'別添①　勤務時間'!$A$3:$K$37,10,FALSE),"")</f>
        <v/>
      </c>
      <c r="BN57" s="155" t="str">
        <f>IFERROR(VLOOKUP(AC57,'別添①　勤務時間'!$A$3:$K$37,10,FALSE),"")</f>
        <v/>
      </c>
      <c r="BO57" s="155" t="str">
        <f>IFERROR(VLOOKUP(AD57,'別添①　勤務時間'!$A$3:$K$37,10,FALSE),"")</f>
        <v/>
      </c>
      <c r="BP57" s="155" t="str">
        <f>IFERROR(VLOOKUP(AE57,'別添①　勤務時間'!$A$3:$K$37,10,FALSE),"")</f>
        <v/>
      </c>
      <c r="BQ57" s="155" t="str">
        <f>IFERROR(VLOOKUP(AF57,'別添①　勤務時間'!$A$3:$K$37,10,FALSE),"")</f>
        <v/>
      </c>
      <c r="BR57" s="155" t="str">
        <f>IFERROR(VLOOKUP(AG57,'別添①　勤務時間'!$A$3:$K$37,10,FALSE),"")</f>
        <v/>
      </c>
      <c r="BS57" s="155" t="str">
        <f>IFERROR(VLOOKUP(AH57,'別添①　勤務時間'!$A$3:$K$37,10,FALSE),"")</f>
        <v/>
      </c>
      <c r="BT57" s="155" t="str">
        <f>IFERROR(VLOOKUP(AI57,'別添①　勤務時間'!$A$3:$K$37,10,FALSE),"")</f>
        <v/>
      </c>
      <c r="BU57" s="155" t="str">
        <f>IFERROR(VLOOKUP(AJ57,'別添①　勤務時間'!$A$3:$K$37,10,FALSE),"")</f>
        <v/>
      </c>
      <c r="BV57" s="155" t="str">
        <f>IFERROR(VLOOKUP(AK57,'別添①　勤務時間'!$A$3:$K$37,10,FALSE),"")</f>
        <v/>
      </c>
      <c r="BW57" s="155" t="str">
        <f>IFERROR(VLOOKUP(AL57,'別添①　勤務時間'!$A$3:$K$37,10,FALSE),"")</f>
        <v/>
      </c>
      <c r="BX57" s="155" t="str">
        <f>IFERROR(VLOOKUP(AM57,'別添①　勤務時間'!$A$3:$K$37,10,FALSE),"")</f>
        <v/>
      </c>
    </row>
    <row r="58" spans="1:76" ht="22.95" hidden="1" customHeight="1">
      <c r="A58" s="156" t="str">
        <f>IF(B58="","",COUNTA($B$16:B58))</f>
        <v/>
      </c>
      <c r="B58" s="20"/>
      <c r="C58" s="21"/>
      <c r="D58" s="37"/>
      <c r="E58" s="21"/>
      <c r="F58" s="20"/>
      <c r="G58" s="20"/>
      <c r="H58" s="50"/>
      <c r="I58" s="20"/>
      <c r="J58" s="21"/>
      <c r="K58" s="21"/>
      <c r="L58" s="21"/>
      <c r="M58" s="21"/>
      <c r="N58" s="21"/>
      <c r="O58" s="23"/>
      <c r="P58" s="22"/>
      <c r="Q58" s="21"/>
      <c r="R58" s="21"/>
      <c r="S58" s="21"/>
      <c r="T58" s="21"/>
      <c r="U58" s="21"/>
      <c r="V58" s="23"/>
      <c r="W58" s="22"/>
      <c r="X58" s="21"/>
      <c r="Y58" s="21"/>
      <c r="Z58" s="21"/>
      <c r="AA58" s="21"/>
      <c r="AB58" s="21"/>
      <c r="AC58" s="23"/>
      <c r="AD58" s="22"/>
      <c r="AE58" s="21"/>
      <c r="AF58" s="21"/>
      <c r="AG58" s="21"/>
      <c r="AH58" s="21"/>
      <c r="AI58" s="21"/>
      <c r="AJ58" s="19"/>
      <c r="AK58" s="22"/>
      <c r="AL58" s="21"/>
      <c r="AM58" s="23"/>
      <c r="AN58" s="157" t="str">
        <f t="shared" si="4"/>
        <v/>
      </c>
      <c r="AO58" s="158" t="str">
        <f t="shared" si="5"/>
        <v/>
      </c>
      <c r="AP58" s="158" t="str" cm="1">
        <f t="array" ref="AP58">IF(OR(AND($AN$7="",$AN$8=""),$AO58=""),"",MIN(1,ROUNDDOWN(_xlfn.IFS(AND($AN$4="4週",$AN$6="なし"),$AO58/IF($AQ58="○",30,$AN$7),AND($AN$4="歴月",$AN$6="なし"),$AN58/IF($AQ58="○",30*(DAY(EOMONTH($I$12,0))/7),$AN$8),AND($AN$4="4週",$AN$6="あり"),$AO58/IF($AQ58="○",30*($AR$7/$AN$7),$AR$7),AND($AN$4="歴月",$AN$6="あり"),$AN58/IF($AQ58="○",30*($AR$8/$AN$8)*(DAY(EOMONTH($I$12,0))/7),$AR$8)),2)))</f>
        <v/>
      </c>
      <c r="AQ58" s="19"/>
      <c r="AR58" s="24"/>
      <c r="AS58" s="45"/>
      <c r="AT58" s="155" t="str">
        <f>IFERROR(VLOOKUP(I58,'別添①　勤務時間'!$A$3:$K$37,10,FALSE),"")</f>
        <v/>
      </c>
      <c r="AU58" s="155" t="str">
        <f>IFERROR(VLOOKUP(J58,'別添①　勤務時間'!$A$3:$K$37,10,FALSE),"")</f>
        <v/>
      </c>
      <c r="AV58" s="155" t="str">
        <f>IFERROR(VLOOKUP(K58,'別添①　勤務時間'!$A$3:$K$37,10,FALSE),"")</f>
        <v/>
      </c>
      <c r="AW58" s="155" t="str">
        <f>IFERROR(VLOOKUP(L58,'別添①　勤務時間'!$A$3:$K$37,10,FALSE),"")</f>
        <v/>
      </c>
      <c r="AX58" s="155" t="str">
        <f>IFERROR(VLOOKUP(M58,'別添①　勤務時間'!$A$3:$K$37,10,FALSE),"")</f>
        <v/>
      </c>
      <c r="AY58" s="155" t="str">
        <f>IFERROR(VLOOKUP(N58,'別添①　勤務時間'!$A$3:$K$37,10,FALSE),"")</f>
        <v/>
      </c>
      <c r="AZ58" s="155" t="str">
        <f>IFERROR(VLOOKUP(O58,'別添①　勤務時間'!$A$3:$K$37,10,FALSE),"")</f>
        <v/>
      </c>
      <c r="BA58" s="155" t="str">
        <f>IFERROR(VLOOKUP(P58,'別添①　勤務時間'!$A$3:$K$37,10,FALSE),"")</f>
        <v/>
      </c>
      <c r="BB58" s="155" t="str">
        <f>IFERROR(VLOOKUP(Q58,'別添①　勤務時間'!$A$3:$K$37,10,FALSE),"")</f>
        <v/>
      </c>
      <c r="BC58" s="155" t="str">
        <f>IFERROR(VLOOKUP(R58,'別添①　勤務時間'!$A$3:$K$37,10,FALSE),"")</f>
        <v/>
      </c>
      <c r="BD58" s="155" t="str">
        <f>IFERROR(VLOOKUP(S58,'別添①　勤務時間'!$A$3:$K$37,10,FALSE),"")</f>
        <v/>
      </c>
      <c r="BE58" s="155" t="str">
        <f>IFERROR(VLOOKUP(T58,'別添①　勤務時間'!$A$3:$K$37,10,FALSE),"")</f>
        <v/>
      </c>
      <c r="BF58" s="155" t="str">
        <f>IFERROR(VLOOKUP(U58,'別添①　勤務時間'!$A$3:$K$37,10,FALSE),"")</f>
        <v/>
      </c>
      <c r="BG58" s="155" t="str">
        <f>IFERROR(VLOOKUP(V58,'別添①　勤務時間'!$A$3:$K$37,10,FALSE),"")</f>
        <v/>
      </c>
      <c r="BH58" s="155" t="str">
        <f>IFERROR(VLOOKUP(W58,'別添①　勤務時間'!$A$3:$K$37,10,FALSE),"")</f>
        <v/>
      </c>
      <c r="BI58" s="155" t="str">
        <f>IFERROR(VLOOKUP(X58,'別添①　勤務時間'!$A$3:$K$37,10,FALSE),"")</f>
        <v/>
      </c>
      <c r="BJ58" s="155" t="str">
        <f>IFERROR(VLOOKUP(Y58,'別添①　勤務時間'!$A$3:$K$37,10,FALSE),"")</f>
        <v/>
      </c>
      <c r="BK58" s="155" t="str">
        <f>IFERROR(VLOOKUP(Z58,'別添①　勤務時間'!$A$3:$K$37,10,FALSE),"")</f>
        <v/>
      </c>
      <c r="BL58" s="155" t="str">
        <f>IFERROR(VLOOKUP(AA58,'別添①　勤務時間'!$A$3:$K$37,10,FALSE),"")</f>
        <v/>
      </c>
      <c r="BM58" s="155" t="str">
        <f>IFERROR(VLOOKUP(AB58,'別添①　勤務時間'!$A$3:$K$37,10,FALSE),"")</f>
        <v/>
      </c>
      <c r="BN58" s="155" t="str">
        <f>IFERROR(VLOOKUP(AC58,'別添①　勤務時間'!$A$3:$K$37,10,FALSE),"")</f>
        <v/>
      </c>
      <c r="BO58" s="155" t="str">
        <f>IFERROR(VLOOKUP(AD58,'別添①　勤務時間'!$A$3:$K$37,10,FALSE),"")</f>
        <v/>
      </c>
      <c r="BP58" s="155" t="str">
        <f>IFERROR(VLOOKUP(AE58,'別添①　勤務時間'!$A$3:$K$37,10,FALSE),"")</f>
        <v/>
      </c>
      <c r="BQ58" s="155" t="str">
        <f>IFERROR(VLOOKUP(AF58,'別添①　勤務時間'!$A$3:$K$37,10,FALSE),"")</f>
        <v/>
      </c>
      <c r="BR58" s="155" t="str">
        <f>IFERROR(VLOOKUP(AG58,'別添①　勤務時間'!$A$3:$K$37,10,FALSE),"")</f>
        <v/>
      </c>
      <c r="BS58" s="155" t="str">
        <f>IFERROR(VLOOKUP(AH58,'別添①　勤務時間'!$A$3:$K$37,10,FALSE),"")</f>
        <v/>
      </c>
      <c r="BT58" s="155" t="str">
        <f>IFERROR(VLOOKUP(AI58,'別添①　勤務時間'!$A$3:$K$37,10,FALSE),"")</f>
        <v/>
      </c>
      <c r="BU58" s="155" t="str">
        <f>IFERROR(VLOOKUP(AJ58,'別添①　勤務時間'!$A$3:$K$37,10,FALSE),"")</f>
        <v/>
      </c>
      <c r="BV58" s="155" t="str">
        <f>IFERROR(VLOOKUP(AK58,'別添①　勤務時間'!$A$3:$K$37,10,FALSE),"")</f>
        <v/>
      </c>
      <c r="BW58" s="155" t="str">
        <f>IFERROR(VLOOKUP(AL58,'別添①　勤務時間'!$A$3:$K$37,10,FALSE),"")</f>
        <v/>
      </c>
      <c r="BX58" s="155" t="str">
        <f>IFERROR(VLOOKUP(AM58,'別添①　勤務時間'!$A$3:$K$37,10,FALSE),"")</f>
        <v/>
      </c>
    </row>
    <row r="59" spans="1:76" ht="22.95" hidden="1" customHeight="1">
      <c r="A59" s="156" t="str">
        <f>IF(B59="","",COUNTA($B$16:B59))</f>
        <v/>
      </c>
      <c r="B59" s="20"/>
      <c r="C59" s="21"/>
      <c r="D59" s="37"/>
      <c r="E59" s="21"/>
      <c r="F59" s="20"/>
      <c r="G59" s="20"/>
      <c r="H59" s="50"/>
      <c r="I59" s="20"/>
      <c r="J59" s="21"/>
      <c r="K59" s="21"/>
      <c r="L59" s="21"/>
      <c r="M59" s="21"/>
      <c r="N59" s="21"/>
      <c r="O59" s="23"/>
      <c r="P59" s="22"/>
      <c r="Q59" s="21"/>
      <c r="R59" s="21"/>
      <c r="S59" s="21"/>
      <c r="T59" s="21"/>
      <c r="U59" s="21"/>
      <c r="V59" s="23"/>
      <c r="W59" s="22"/>
      <c r="X59" s="21"/>
      <c r="Y59" s="21"/>
      <c r="Z59" s="21"/>
      <c r="AA59" s="21"/>
      <c r="AB59" s="21"/>
      <c r="AC59" s="23"/>
      <c r="AD59" s="22"/>
      <c r="AE59" s="21"/>
      <c r="AF59" s="21"/>
      <c r="AG59" s="21"/>
      <c r="AH59" s="21"/>
      <c r="AI59" s="21"/>
      <c r="AJ59" s="19"/>
      <c r="AK59" s="22"/>
      <c r="AL59" s="21"/>
      <c r="AM59" s="23"/>
      <c r="AN59" s="157" t="str">
        <f t="shared" si="4"/>
        <v/>
      </c>
      <c r="AO59" s="158" t="str">
        <f t="shared" si="5"/>
        <v/>
      </c>
      <c r="AP59" s="158" t="str" cm="1">
        <f t="array" ref="AP59">IF(OR(AND($AN$7="",$AN$8=""),$AO59=""),"",MIN(1,ROUNDDOWN(_xlfn.IFS(AND($AN$4="4週",$AN$6="なし"),$AO59/IF($AQ59="○",30,$AN$7),AND($AN$4="歴月",$AN$6="なし"),$AN59/IF($AQ59="○",30*(DAY(EOMONTH($I$12,0))/7),$AN$8),AND($AN$4="4週",$AN$6="あり"),$AO59/IF($AQ59="○",30*($AR$7/$AN$7),$AR$7),AND($AN$4="歴月",$AN$6="あり"),$AN59/IF($AQ59="○",30*($AR$8/$AN$8)*(DAY(EOMONTH($I$12,0))/7),$AR$8)),2)))</f>
        <v/>
      </c>
      <c r="AQ59" s="19"/>
      <c r="AR59" s="24"/>
      <c r="AS59" s="45"/>
      <c r="AT59" s="155" t="str">
        <f>IFERROR(VLOOKUP(I59,'別添①　勤務時間'!$A$3:$K$37,10,FALSE),"")</f>
        <v/>
      </c>
      <c r="AU59" s="155" t="str">
        <f>IFERROR(VLOOKUP(J59,'別添①　勤務時間'!$A$3:$K$37,10,FALSE),"")</f>
        <v/>
      </c>
      <c r="AV59" s="155" t="str">
        <f>IFERROR(VLOOKUP(K59,'別添①　勤務時間'!$A$3:$K$37,10,FALSE),"")</f>
        <v/>
      </c>
      <c r="AW59" s="155" t="str">
        <f>IFERROR(VLOOKUP(L59,'別添①　勤務時間'!$A$3:$K$37,10,FALSE),"")</f>
        <v/>
      </c>
      <c r="AX59" s="155" t="str">
        <f>IFERROR(VLOOKUP(M59,'別添①　勤務時間'!$A$3:$K$37,10,FALSE),"")</f>
        <v/>
      </c>
      <c r="AY59" s="155" t="str">
        <f>IFERROR(VLOOKUP(N59,'別添①　勤務時間'!$A$3:$K$37,10,FALSE),"")</f>
        <v/>
      </c>
      <c r="AZ59" s="155" t="str">
        <f>IFERROR(VLOOKUP(O59,'別添①　勤務時間'!$A$3:$K$37,10,FALSE),"")</f>
        <v/>
      </c>
      <c r="BA59" s="155" t="str">
        <f>IFERROR(VLOOKUP(P59,'別添①　勤務時間'!$A$3:$K$37,10,FALSE),"")</f>
        <v/>
      </c>
      <c r="BB59" s="155" t="str">
        <f>IFERROR(VLOOKUP(Q59,'別添①　勤務時間'!$A$3:$K$37,10,FALSE),"")</f>
        <v/>
      </c>
      <c r="BC59" s="155" t="str">
        <f>IFERROR(VLOOKUP(R59,'別添①　勤務時間'!$A$3:$K$37,10,FALSE),"")</f>
        <v/>
      </c>
      <c r="BD59" s="155" t="str">
        <f>IFERROR(VLOOKUP(S59,'別添①　勤務時間'!$A$3:$K$37,10,FALSE),"")</f>
        <v/>
      </c>
      <c r="BE59" s="155" t="str">
        <f>IFERROR(VLOOKUP(T59,'別添①　勤務時間'!$A$3:$K$37,10,FALSE),"")</f>
        <v/>
      </c>
      <c r="BF59" s="155" t="str">
        <f>IFERROR(VLOOKUP(U59,'別添①　勤務時間'!$A$3:$K$37,10,FALSE),"")</f>
        <v/>
      </c>
      <c r="BG59" s="155" t="str">
        <f>IFERROR(VLOOKUP(V59,'別添①　勤務時間'!$A$3:$K$37,10,FALSE),"")</f>
        <v/>
      </c>
      <c r="BH59" s="155" t="str">
        <f>IFERROR(VLOOKUP(W59,'別添①　勤務時間'!$A$3:$K$37,10,FALSE),"")</f>
        <v/>
      </c>
      <c r="BI59" s="155" t="str">
        <f>IFERROR(VLOOKUP(X59,'別添①　勤務時間'!$A$3:$K$37,10,FALSE),"")</f>
        <v/>
      </c>
      <c r="BJ59" s="155" t="str">
        <f>IFERROR(VLOOKUP(Y59,'別添①　勤務時間'!$A$3:$K$37,10,FALSE),"")</f>
        <v/>
      </c>
      <c r="BK59" s="155" t="str">
        <f>IFERROR(VLOOKUP(Z59,'別添①　勤務時間'!$A$3:$K$37,10,FALSE),"")</f>
        <v/>
      </c>
      <c r="BL59" s="155" t="str">
        <f>IFERROR(VLOOKUP(AA59,'別添①　勤務時間'!$A$3:$K$37,10,FALSE),"")</f>
        <v/>
      </c>
      <c r="BM59" s="155" t="str">
        <f>IFERROR(VLOOKUP(AB59,'別添①　勤務時間'!$A$3:$K$37,10,FALSE),"")</f>
        <v/>
      </c>
      <c r="BN59" s="155" t="str">
        <f>IFERROR(VLOOKUP(AC59,'別添①　勤務時間'!$A$3:$K$37,10,FALSE),"")</f>
        <v/>
      </c>
      <c r="BO59" s="155" t="str">
        <f>IFERROR(VLOOKUP(AD59,'別添①　勤務時間'!$A$3:$K$37,10,FALSE),"")</f>
        <v/>
      </c>
      <c r="BP59" s="155" t="str">
        <f>IFERROR(VLOOKUP(AE59,'別添①　勤務時間'!$A$3:$K$37,10,FALSE),"")</f>
        <v/>
      </c>
      <c r="BQ59" s="155" t="str">
        <f>IFERROR(VLOOKUP(AF59,'別添①　勤務時間'!$A$3:$K$37,10,FALSE),"")</f>
        <v/>
      </c>
      <c r="BR59" s="155" t="str">
        <f>IFERROR(VLOOKUP(AG59,'別添①　勤務時間'!$A$3:$K$37,10,FALSE),"")</f>
        <v/>
      </c>
      <c r="BS59" s="155" t="str">
        <f>IFERROR(VLOOKUP(AH59,'別添①　勤務時間'!$A$3:$K$37,10,FALSE),"")</f>
        <v/>
      </c>
      <c r="BT59" s="155" t="str">
        <f>IFERROR(VLOOKUP(AI59,'別添①　勤務時間'!$A$3:$K$37,10,FALSE),"")</f>
        <v/>
      </c>
      <c r="BU59" s="155" t="str">
        <f>IFERROR(VLOOKUP(AJ59,'別添①　勤務時間'!$A$3:$K$37,10,FALSE),"")</f>
        <v/>
      </c>
      <c r="BV59" s="155" t="str">
        <f>IFERROR(VLOOKUP(AK59,'別添①　勤務時間'!$A$3:$K$37,10,FALSE),"")</f>
        <v/>
      </c>
      <c r="BW59" s="155" t="str">
        <f>IFERROR(VLOOKUP(AL59,'別添①　勤務時間'!$A$3:$K$37,10,FALSE),"")</f>
        <v/>
      </c>
      <c r="BX59" s="155" t="str">
        <f>IFERROR(VLOOKUP(AM59,'別添①　勤務時間'!$A$3:$K$37,10,FALSE),"")</f>
        <v/>
      </c>
    </row>
    <row r="60" spans="1:76" ht="22.95" hidden="1" customHeight="1">
      <c r="A60" s="156" t="str">
        <f>IF(B60="","",COUNTA($B$16:B60))</f>
        <v/>
      </c>
      <c r="B60" s="20"/>
      <c r="C60" s="21"/>
      <c r="D60" s="37"/>
      <c r="E60" s="21"/>
      <c r="F60" s="20"/>
      <c r="G60" s="20"/>
      <c r="H60" s="50"/>
      <c r="I60" s="20"/>
      <c r="J60" s="21"/>
      <c r="K60" s="21"/>
      <c r="L60" s="21"/>
      <c r="M60" s="21"/>
      <c r="N60" s="21"/>
      <c r="O60" s="23"/>
      <c r="P60" s="22"/>
      <c r="Q60" s="21"/>
      <c r="R60" s="21"/>
      <c r="S60" s="21"/>
      <c r="T60" s="21"/>
      <c r="U60" s="21"/>
      <c r="V60" s="23"/>
      <c r="W60" s="22"/>
      <c r="X60" s="21"/>
      <c r="Y60" s="21"/>
      <c r="Z60" s="21"/>
      <c r="AA60" s="21"/>
      <c r="AB60" s="21"/>
      <c r="AC60" s="23"/>
      <c r="AD60" s="22"/>
      <c r="AE60" s="21"/>
      <c r="AF60" s="21"/>
      <c r="AG60" s="21"/>
      <c r="AH60" s="21"/>
      <c r="AI60" s="21"/>
      <c r="AJ60" s="19"/>
      <c r="AK60" s="22"/>
      <c r="AL60" s="21"/>
      <c r="AM60" s="23"/>
      <c r="AN60" s="157" t="str">
        <f t="shared" si="4"/>
        <v/>
      </c>
      <c r="AO60" s="158" t="str">
        <f t="shared" si="5"/>
        <v/>
      </c>
      <c r="AP60" s="158" t="str" cm="1">
        <f t="array" ref="AP60">IF(OR(AND($AN$7="",$AN$8=""),$AO60=""),"",MIN(1,ROUNDDOWN(_xlfn.IFS(AND($AN$4="4週",$AN$6="なし"),$AO60/IF($AQ60="○",30,$AN$7),AND($AN$4="歴月",$AN$6="なし"),$AN60/IF($AQ60="○",30*(DAY(EOMONTH($I$12,0))/7),$AN$8),AND($AN$4="4週",$AN$6="あり"),$AO60/IF($AQ60="○",30*($AR$7/$AN$7),$AR$7),AND($AN$4="歴月",$AN$6="あり"),$AN60/IF($AQ60="○",30*($AR$8/$AN$8)*(DAY(EOMONTH($I$12,0))/7),$AR$8)),2)))</f>
        <v/>
      </c>
      <c r="AQ60" s="19"/>
      <c r="AR60" s="24"/>
      <c r="AS60" s="45"/>
      <c r="AT60" s="155" t="str">
        <f>IFERROR(VLOOKUP(I60,'別添①　勤務時間'!$A$3:$K$37,10,FALSE),"")</f>
        <v/>
      </c>
      <c r="AU60" s="155" t="str">
        <f>IFERROR(VLOOKUP(J60,'別添①　勤務時間'!$A$3:$K$37,10,FALSE),"")</f>
        <v/>
      </c>
      <c r="AV60" s="155" t="str">
        <f>IFERROR(VLOOKUP(K60,'別添①　勤務時間'!$A$3:$K$37,10,FALSE),"")</f>
        <v/>
      </c>
      <c r="AW60" s="155" t="str">
        <f>IFERROR(VLOOKUP(L60,'別添①　勤務時間'!$A$3:$K$37,10,FALSE),"")</f>
        <v/>
      </c>
      <c r="AX60" s="155" t="str">
        <f>IFERROR(VLOOKUP(M60,'別添①　勤務時間'!$A$3:$K$37,10,FALSE),"")</f>
        <v/>
      </c>
      <c r="AY60" s="155" t="str">
        <f>IFERROR(VLOOKUP(N60,'別添①　勤務時間'!$A$3:$K$37,10,FALSE),"")</f>
        <v/>
      </c>
      <c r="AZ60" s="155" t="str">
        <f>IFERROR(VLOOKUP(O60,'別添①　勤務時間'!$A$3:$K$37,10,FALSE),"")</f>
        <v/>
      </c>
      <c r="BA60" s="155" t="str">
        <f>IFERROR(VLOOKUP(P60,'別添①　勤務時間'!$A$3:$K$37,10,FALSE),"")</f>
        <v/>
      </c>
      <c r="BB60" s="155" t="str">
        <f>IFERROR(VLOOKUP(Q60,'別添①　勤務時間'!$A$3:$K$37,10,FALSE),"")</f>
        <v/>
      </c>
      <c r="BC60" s="155" t="str">
        <f>IFERROR(VLOOKUP(R60,'別添①　勤務時間'!$A$3:$K$37,10,FALSE),"")</f>
        <v/>
      </c>
      <c r="BD60" s="155" t="str">
        <f>IFERROR(VLOOKUP(S60,'別添①　勤務時間'!$A$3:$K$37,10,FALSE),"")</f>
        <v/>
      </c>
      <c r="BE60" s="155" t="str">
        <f>IFERROR(VLOOKUP(T60,'別添①　勤務時間'!$A$3:$K$37,10,FALSE),"")</f>
        <v/>
      </c>
      <c r="BF60" s="155" t="str">
        <f>IFERROR(VLOOKUP(U60,'別添①　勤務時間'!$A$3:$K$37,10,FALSE),"")</f>
        <v/>
      </c>
      <c r="BG60" s="155" t="str">
        <f>IFERROR(VLOOKUP(V60,'別添①　勤務時間'!$A$3:$K$37,10,FALSE),"")</f>
        <v/>
      </c>
      <c r="BH60" s="155" t="str">
        <f>IFERROR(VLOOKUP(W60,'別添①　勤務時間'!$A$3:$K$37,10,FALSE),"")</f>
        <v/>
      </c>
      <c r="BI60" s="155" t="str">
        <f>IFERROR(VLOOKUP(X60,'別添①　勤務時間'!$A$3:$K$37,10,FALSE),"")</f>
        <v/>
      </c>
      <c r="BJ60" s="155" t="str">
        <f>IFERROR(VLOOKUP(Y60,'別添①　勤務時間'!$A$3:$K$37,10,FALSE),"")</f>
        <v/>
      </c>
      <c r="BK60" s="155" t="str">
        <f>IFERROR(VLOOKUP(Z60,'別添①　勤務時間'!$A$3:$K$37,10,FALSE),"")</f>
        <v/>
      </c>
      <c r="BL60" s="155" t="str">
        <f>IFERROR(VLOOKUP(AA60,'別添①　勤務時間'!$A$3:$K$37,10,FALSE),"")</f>
        <v/>
      </c>
      <c r="BM60" s="155" t="str">
        <f>IFERROR(VLOOKUP(AB60,'別添①　勤務時間'!$A$3:$K$37,10,FALSE),"")</f>
        <v/>
      </c>
      <c r="BN60" s="155" t="str">
        <f>IFERROR(VLOOKUP(AC60,'別添①　勤務時間'!$A$3:$K$37,10,FALSE),"")</f>
        <v/>
      </c>
      <c r="BO60" s="155" t="str">
        <f>IFERROR(VLOOKUP(AD60,'別添①　勤務時間'!$A$3:$K$37,10,FALSE),"")</f>
        <v/>
      </c>
      <c r="BP60" s="155" t="str">
        <f>IFERROR(VLOOKUP(AE60,'別添①　勤務時間'!$A$3:$K$37,10,FALSE),"")</f>
        <v/>
      </c>
      <c r="BQ60" s="155" t="str">
        <f>IFERROR(VLOOKUP(AF60,'別添①　勤務時間'!$A$3:$K$37,10,FALSE),"")</f>
        <v/>
      </c>
      <c r="BR60" s="155" t="str">
        <f>IFERROR(VLOOKUP(AG60,'別添①　勤務時間'!$A$3:$K$37,10,FALSE),"")</f>
        <v/>
      </c>
      <c r="BS60" s="155" t="str">
        <f>IFERROR(VLOOKUP(AH60,'別添①　勤務時間'!$A$3:$K$37,10,FALSE),"")</f>
        <v/>
      </c>
      <c r="BT60" s="155" t="str">
        <f>IFERROR(VLOOKUP(AI60,'別添①　勤務時間'!$A$3:$K$37,10,FALSE),"")</f>
        <v/>
      </c>
      <c r="BU60" s="155" t="str">
        <f>IFERROR(VLOOKUP(AJ60,'別添①　勤務時間'!$A$3:$K$37,10,FALSE),"")</f>
        <v/>
      </c>
      <c r="BV60" s="155" t="str">
        <f>IFERROR(VLOOKUP(AK60,'別添①　勤務時間'!$A$3:$K$37,10,FALSE),"")</f>
        <v/>
      </c>
      <c r="BW60" s="155" t="str">
        <f>IFERROR(VLOOKUP(AL60,'別添①　勤務時間'!$A$3:$K$37,10,FALSE),"")</f>
        <v/>
      </c>
      <c r="BX60" s="155" t="str">
        <f>IFERROR(VLOOKUP(AM60,'別添①　勤務時間'!$A$3:$K$37,10,FALSE),"")</f>
        <v/>
      </c>
    </row>
    <row r="61" spans="1:76" ht="22.95" hidden="1" customHeight="1">
      <c r="A61" s="156" t="str">
        <f>IF(B61="","",COUNTA($B$16:B61))</f>
        <v/>
      </c>
      <c r="B61" s="20"/>
      <c r="C61" s="21"/>
      <c r="D61" s="37"/>
      <c r="E61" s="21"/>
      <c r="F61" s="20"/>
      <c r="G61" s="20"/>
      <c r="H61" s="50"/>
      <c r="I61" s="20"/>
      <c r="J61" s="21"/>
      <c r="K61" s="21"/>
      <c r="L61" s="21"/>
      <c r="M61" s="21"/>
      <c r="N61" s="21"/>
      <c r="O61" s="23"/>
      <c r="P61" s="22"/>
      <c r="Q61" s="21"/>
      <c r="R61" s="21"/>
      <c r="S61" s="21"/>
      <c r="T61" s="21"/>
      <c r="U61" s="21"/>
      <c r="V61" s="23"/>
      <c r="W61" s="22"/>
      <c r="X61" s="21"/>
      <c r="Y61" s="21"/>
      <c r="Z61" s="21"/>
      <c r="AA61" s="21"/>
      <c r="AB61" s="21"/>
      <c r="AC61" s="23"/>
      <c r="AD61" s="22"/>
      <c r="AE61" s="21"/>
      <c r="AF61" s="21"/>
      <c r="AG61" s="21"/>
      <c r="AH61" s="21"/>
      <c r="AI61" s="21"/>
      <c r="AJ61" s="19"/>
      <c r="AK61" s="22"/>
      <c r="AL61" s="21"/>
      <c r="AM61" s="23"/>
      <c r="AN61" s="157" t="str">
        <f t="shared" si="4"/>
        <v/>
      </c>
      <c r="AO61" s="158" t="str">
        <f t="shared" si="5"/>
        <v/>
      </c>
      <c r="AP61" s="158" t="str" cm="1">
        <f t="array" ref="AP61">IF(OR(AND($AN$7="",$AN$8=""),$AO61=""),"",MIN(1,ROUNDDOWN(_xlfn.IFS(AND($AN$4="4週",$AN$6="なし"),$AO61/IF($AQ61="○",30,$AN$7),AND($AN$4="歴月",$AN$6="なし"),$AN61/IF($AQ61="○",30*(DAY(EOMONTH($I$12,0))/7),$AN$8),AND($AN$4="4週",$AN$6="あり"),$AO61/IF($AQ61="○",30*($AR$7/$AN$7),$AR$7),AND($AN$4="歴月",$AN$6="あり"),$AN61/IF($AQ61="○",30*($AR$8/$AN$8)*(DAY(EOMONTH($I$12,0))/7),$AR$8)),2)))</f>
        <v/>
      </c>
      <c r="AQ61" s="19"/>
      <c r="AR61" s="24"/>
      <c r="AS61" s="45"/>
      <c r="AT61" s="155" t="str">
        <f>IFERROR(VLOOKUP(I61,'別添①　勤務時間'!$A$3:$K$37,10,FALSE),"")</f>
        <v/>
      </c>
      <c r="AU61" s="155" t="str">
        <f>IFERROR(VLOOKUP(J61,'別添①　勤務時間'!$A$3:$K$37,10,FALSE),"")</f>
        <v/>
      </c>
      <c r="AV61" s="155" t="str">
        <f>IFERROR(VLOOKUP(K61,'別添①　勤務時間'!$A$3:$K$37,10,FALSE),"")</f>
        <v/>
      </c>
      <c r="AW61" s="155" t="str">
        <f>IFERROR(VLOOKUP(L61,'別添①　勤務時間'!$A$3:$K$37,10,FALSE),"")</f>
        <v/>
      </c>
      <c r="AX61" s="155" t="str">
        <f>IFERROR(VLOOKUP(M61,'別添①　勤務時間'!$A$3:$K$37,10,FALSE),"")</f>
        <v/>
      </c>
      <c r="AY61" s="155" t="str">
        <f>IFERROR(VLOOKUP(N61,'別添①　勤務時間'!$A$3:$K$37,10,FALSE),"")</f>
        <v/>
      </c>
      <c r="AZ61" s="155" t="str">
        <f>IFERROR(VLOOKUP(O61,'別添①　勤務時間'!$A$3:$K$37,10,FALSE),"")</f>
        <v/>
      </c>
      <c r="BA61" s="155" t="str">
        <f>IFERROR(VLOOKUP(P61,'別添①　勤務時間'!$A$3:$K$37,10,FALSE),"")</f>
        <v/>
      </c>
      <c r="BB61" s="155" t="str">
        <f>IFERROR(VLOOKUP(Q61,'別添①　勤務時間'!$A$3:$K$37,10,FALSE),"")</f>
        <v/>
      </c>
      <c r="BC61" s="155" t="str">
        <f>IFERROR(VLOOKUP(R61,'別添①　勤務時間'!$A$3:$K$37,10,FALSE),"")</f>
        <v/>
      </c>
      <c r="BD61" s="155" t="str">
        <f>IFERROR(VLOOKUP(S61,'別添①　勤務時間'!$A$3:$K$37,10,FALSE),"")</f>
        <v/>
      </c>
      <c r="BE61" s="155" t="str">
        <f>IFERROR(VLOOKUP(T61,'別添①　勤務時間'!$A$3:$K$37,10,FALSE),"")</f>
        <v/>
      </c>
      <c r="BF61" s="155" t="str">
        <f>IFERROR(VLOOKUP(U61,'別添①　勤務時間'!$A$3:$K$37,10,FALSE),"")</f>
        <v/>
      </c>
      <c r="BG61" s="155" t="str">
        <f>IFERROR(VLOOKUP(V61,'別添①　勤務時間'!$A$3:$K$37,10,FALSE),"")</f>
        <v/>
      </c>
      <c r="BH61" s="155" t="str">
        <f>IFERROR(VLOOKUP(W61,'別添①　勤務時間'!$A$3:$K$37,10,FALSE),"")</f>
        <v/>
      </c>
      <c r="BI61" s="155" t="str">
        <f>IFERROR(VLOOKUP(X61,'別添①　勤務時間'!$A$3:$K$37,10,FALSE),"")</f>
        <v/>
      </c>
      <c r="BJ61" s="155" t="str">
        <f>IFERROR(VLOOKUP(Y61,'別添①　勤務時間'!$A$3:$K$37,10,FALSE),"")</f>
        <v/>
      </c>
      <c r="BK61" s="155" t="str">
        <f>IFERROR(VLOOKUP(Z61,'別添①　勤務時間'!$A$3:$K$37,10,FALSE),"")</f>
        <v/>
      </c>
      <c r="BL61" s="155" t="str">
        <f>IFERROR(VLOOKUP(AA61,'別添①　勤務時間'!$A$3:$K$37,10,FALSE),"")</f>
        <v/>
      </c>
      <c r="BM61" s="155" t="str">
        <f>IFERROR(VLOOKUP(AB61,'別添①　勤務時間'!$A$3:$K$37,10,FALSE),"")</f>
        <v/>
      </c>
      <c r="BN61" s="155" t="str">
        <f>IFERROR(VLOOKUP(AC61,'別添①　勤務時間'!$A$3:$K$37,10,FALSE),"")</f>
        <v/>
      </c>
      <c r="BO61" s="155" t="str">
        <f>IFERROR(VLOOKUP(AD61,'別添①　勤務時間'!$A$3:$K$37,10,FALSE),"")</f>
        <v/>
      </c>
      <c r="BP61" s="155" t="str">
        <f>IFERROR(VLOOKUP(AE61,'別添①　勤務時間'!$A$3:$K$37,10,FALSE),"")</f>
        <v/>
      </c>
      <c r="BQ61" s="155" t="str">
        <f>IFERROR(VLOOKUP(AF61,'別添①　勤務時間'!$A$3:$K$37,10,FALSE),"")</f>
        <v/>
      </c>
      <c r="BR61" s="155" t="str">
        <f>IFERROR(VLOOKUP(AG61,'別添①　勤務時間'!$A$3:$K$37,10,FALSE),"")</f>
        <v/>
      </c>
      <c r="BS61" s="155" t="str">
        <f>IFERROR(VLOOKUP(AH61,'別添①　勤務時間'!$A$3:$K$37,10,FALSE),"")</f>
        <v/>
      </c>
      <c r="BT61" s="155" t="str">
        <f>IFERROR(VLOOKUP(AI61,'別添①　勤務時間'!$A$3:$K$37,10,FALSE),"")</f>
        <v/>
      </c>
      <c r="BU61" s="155" t="str">
        <f>IFERROR(VLOOKUP(AJ61,'別添①　勤務時間'!$A$3:$K$37,10,FALSE),"")</f>
        <v/>
      </c>
      <c r="BV61" s="155" t="str">
        <f>IFERROR(VLOOKUP(AK61,'別添①　勤務時間'!$A$3:$K$37,10,FALSE),"")</f>
        <v/>
      </c>
      <c r="BW61" s="155" t="str">
        <f>IFERROR(VLOOKUP(AL61,'別添①　勤務時間'!$A$3:$K$37,10,FALSE),"")</f>
        <v/>
      </c>
      <c r="BX61" s="155" t="str">
        <f>IFERROR(VLOOKUP(AM61,'別添①　勤務時間'!$A$3:$K$37,10,FALSE),"")</f>
        <v/>
      </c>
    </row>
    <row r="62" spans="1:76" ht="22.95" hidden="1" customHeight="1">
      <c r="A62" s="156" t="str">
        <f>IF(B62="","",COUNTA($B$16:B62))</f>
        <v/>
      </c>
      <c r="B62" s="20"/>
      <c r="C62" s="21"/>
      <c r="D62" s="37"/>
      <c r="E62" s="21"/>
      <c r="F62" s="20"/>
      <c r="G62" s="20"/>
      <c r="H62" s="50"/>
      <c r="I62" s="20"/>
      <c r="J62" s="21"/>
      <c r="K62" s="21"/>
      <c r="L62" s="21"/>
      <c r="M62" s="21"/>
      <c r="N62" s="21"/>
      <c r="O62" s="23"/>
      <c r="P62" s="22"/>
      <c r="Q62" s="21"/>
      <c r="R62" s="21"/>
      <c r="S62" s="21"/>
      <c r="T62" s="21"/>
      <c r="U62" s="21"/>
      <c r="V62" s="23"/>
      <c r="W62" s="22"/>
      <c r="X62" s="21"/>
      <c r="Y62" s="21"/>
      <c r="Z62" s="21"/>
      <c r="AA62" s="21"/>
      <c r="AB62" s="21"/>
      <c r="AC62" s="23"/>
      <c r="AD62" s="22"/>
      <c r="AE62" s="21"/>
      <c r="AF62" s="21"/>
      <c r="AG62" s="21"/>
      <c r="AH62" s="21"/>
      <c r="AI62" s="21"/>
      <c r="AJ62" s="19"/>
      <c r="AK62" s="22"/>
      <c r="AL62" s="21"/>
      <c r="AM62" s="23"/>
      <c r="AN62" s="157" t="str">
        <f t="shared" si="4"/>
        <v/>
      </c>
      <c r="AO62" s="158" t="str">
        <f t="shared" si="5"/>
        <v/>
      </c>
      <c r="AP62" s="158" t="str" cm="1">
        <f t="array" ref="AP62">IF(OR(AND($AN$7="",$AN$8=""),$AO62=""),"",MIN(1,ROUNDDOWN(_xlfn.IFS(AND($AN$4="4週",$AN$6="なし"),$AO62/IF($AQ62="○",30,$AN$7),AND($AN$4="歴月",$AN$6="なし"),$AN62/IF($AQ62="○",30*(DAY(EOMONTH($I$12,0))/7),$AN$8),AND($AN$4="4週",$AN$6="あり"),$AO62/IF($AQ62="○",30*($AR$7/$AN$7),$AR$7),AND($AN$4="歴月",$AN$6="あり"),$AN62/IF($AQ62="○",30*($AR$8/$AN$8)*(DAY(EOMONTH($I$12,0))/7),$AR$8)),2)))</f>
        <v/>
      </c>
      <c r="AQ62" s="19"/>
      <c r="AR62" s="24"/>
      <c r="AS62" s="45"/>
      <c r="AT62" s="155" t="str">
        <f>IFERROR(VLOOKUP(I62,'別添①　勤務時間'!$A$3:$K$37,10,FALSE),"")</f>
        <v/>
      </c>
      <c r="AU62" s="155" t="str">
        <f>IFERROR(VLOOKUP(J62,'別添①　勤務時間'!$A$3:$K$37,10,FALSE),"")</f>
        <v/>
      </c>
      <c r="AV62" s="155" t="str">
        <f>IFERROR(VLOOKUP(K62,'別添①　勤務時間'!$A$3:$K$37,10,FALSE),"")</f>
        <v/>
      </c>
      <c r="AW62" s="155" t="str">
        <f>IFERROR(VLOOKUP(L62,'別添①　勤務時間'!$A$3:$K$37,10,FALSE),"")</f>
        <v/>
      </c>
      <c r="AX62" s="155" t="str">
        <f>IFERROR(VLOOKUP(M62,'別添①　勤務時間'!$A$3:$K$37,10,FALSE),"")</f>
        <v/>
      </c>
      <c r="AY62" s="155" t="str">
        <f>IFERROR(VLOOKUP(N62,'別添①　勤務時間'!$A$3:$K$37,10,FALSE),"")</f>
        <v/>
      </c>
      <c r="AZ62" s="155" t="str">
        <f>IFERROR(VLOOKUP(O62,'別添①　勤務時間'!$A$3:$K$37,10,FALSE),"")</f>
        <v/>
      </c>
      <c r="BA62" s="155" t="str">
        <f>IFERROR(VLOOKUP(P62,'別添①　勤務時間'!$A$3:$K$37,10,FALSE),"")</f>
        <v/>
      </c>
      <c r="BB62" s="155" t="str">
        <f>IFERROR(VLOOKUP(Q62,'別添①　勤務時間'!$A$3:$K$37,10,FALSE),"")</f>
        <v/>
      </c>
      <c r="BC62" s="155" t="str">
        <f>IFERROR(VLOOKUP(R62,'別添①　勤務時間'!$A$3:$K$37,10,FALSE),"")</f>
        <v/>
      </c>
      <c r="BD62" s="155" t="str">
        <f>IFERROR(VLOOKUP(S62,'別添①　勤務時間'!$A$3:$K$37,10,FALSE),"")</f>
        <v/>
      </c>
      <c r="BE62" s="155" t="str">
        <f>IFERROR(VLOOKUP(T62,'別添①　勤務時間'!$A$3:$K$37,10,FALSE),"")</f>
        <v/>
      </c>
      <c r="BF62" s="155" t="str">
        <f>IFERROR(VLOOKUP(U62,'別添①　勤務時間'!$A$3:$K$37,10,FALSE),"")</f>
        <v/>
      </c>
      <c r="BG62" s="155" t="str">
        <f>IFERROR(VLOOKUP(V62,'別添①　勤務時間'!$A$3:$K$37,10,FALSE),"")</f>
        <v/>
      </c>
      <c r="BH62" s="155" t="str">
        <f>IFERROR(VLOOKUP(W62,'別添①　勤務時間'!$A$3:$K$37,10,FALSE),"")</f>
        <v/>
      </c>
      <c r="BI62" s="155" t="str">
        <f>IFERROR(VLOOKUP(X62,'別添①　勤務時間'!$A$3:$K$37,10,FALSE),"")</f>
        <v/>
      </c>
      <c r="BJ62" s="155" t="str">
        <f>IFERROR(VLOOKUP(Y62,'別添①　勤務時間'!$A$3:$K$37,10,FALSE),"")</f>
        <v/>
      </c>
      <c r="BK62" s="155" t="str">
        <f>IFERROR(VLOOKUP(Z62,'別添①　勤務時間'!$A$3:$K$37,10,FALSE),"")</f>
        <v/>
      </c>
      <c r="BL62" s="155" t="str">
        <f>IFERROR(VLOOKUP(AA62,'別添①　勤務時間'!$A$3:$K$37,10,FALSE),"")</f>
        <v/>
      </c>
      <c r="BM62" s="155" t="str">
        <f>IFERROR(VLOOKUP(AB62,'別添①　勤務時間'!$A$3:$K$37,10,FALSE),"")</f>
        <v/>
      </c>
      <c r="BN62" s="155" t="str">
        <f>IFERROR(VLOOKUP(AC62,'別添①　勤務時間'!$A$3:$K$37,10,FALSE),"")</f>
        <v/>
      </c>
      <c r="BO62" s="155" t="str">
        <f>IFERROR(VLOOKUP(AD62,'別添①　勤務時間'!$A$3:$K$37,10,FALSE),"")</f>
        <v/>
      </c>
      <c r="BP62" s="155" t="str">
        <f>IFERROR(VLOOKUP(AE62,'別添①　勤務時間'!$A$3:$K$37,10,FALSE),"")</f>
        <v/>
      </c>
      <c r="BQ62" s="155" t="str">
        <f>IFERROR(VLOOKUP(AF62,'別添①　勤務時間'!$A$3:$K$37,10,FALSE),"")</f>
        <v/>
      </c>
      <c r="BR62" s="155" t="str">
        <f>IFERROR(VLOOKUP(AG62,'別添①　勤務時間'!$A$3:$K$37,10,FALSE),"")</f>
        <v/>
      </c>
      <c r="BS62" s="155" t="str">
        <f>IFERROR(VLOOKUP(AH62,'別添①　勤務時間'!$A$3:$K$37,10,FALSE),"")</f>
        <v/>
      </c>
      <c r="BT62" s="155" t="str">
        <f>IFERROR(VLOOKUP(AI62,'別添①　勤務時間'!$A$3:$K$37,10,FALSE),"")</f>
        <v/>
      </c>
      <c r="BU62" s="155" t="str">
        <f>IFERROR(VLOOKUP(AJ62,'別添①　勤務時間'!$A$3:$K$37,10,FALSE),"")</f>
        <v/>
      </c>
      <c r="BV62" s="155" t="str">
        <f>IFERROR(VLOOKUP(AK62,'別添①　勤務時間'!$A$3:$K$37,10,FALSE),"")</f>
        <v/>
      </c>
      <c r="BW62" s="155" t="str">
        <f>IFERROR(VLOOKUP(AL62,'別添①　勤務時間'!$A$3:$K$37,10,FALSE),"")</f>
        <v/>
      </c>
      <c r="BX62" s="155" t="str">
        <f>IFERROR(VLOOKUP(AM62,'別添①　勤務時間'!$A$3:$K$37,10,FALSE),"")</f>
        <v/>
      </c>
    </row>
    <row r="63" spans="1:76" ht="22.95" hidden="1" customHeight="1">
      <c r="A63" s="156" t="str">
        <f>IF(B63="","",COUNTA($B$16:B63))</f>
        <v/>
      </c>
      <c r="B63" s="20"/>
      <c r="C63" s="21"/>
      <c r="D63" s="37"/>
      <c r="E63" s="21"/>
      <c r="F63" s="20"/>
      <c r="G63" s="20"/>
      <c r="H63" s="50"/>
      <c r="I63" s="20"/>
      <c r="J63" s="21"/>
      <c r="K63" s="21"/>
      <c r="L63" s="21"/>
      <c r="M63" s="21"/>
      <c r="N63" s="21"/>
      <c r="O63" s="23"/>
      <c r="P63" s="22"/>
      <c r="Q63" s="21"/>
      <c r="R63" s="21"/>
      <c r="S63" s="21"/>
      <c r="T63" s="21"/>
      <c r="U63" s="21"/>
      <c r="V63" s="23"/>
      <c r="W63" s="22"/>
      <c r="X63" s="21"/>
      <c r="Y63" s="21"/>
      <c r="Z63" s="21"/>
      <c r="AA63" s="21"/>
      <c r="AB63" s="21"/>
      <c r="AC63" s="23"/>
      <c r="AD63" s="22"/>
      <c r="AE63" s="21"/>
      <c r="AF63" s="21"/>
      <c r="AG63" s="21"/>
      <c r="AH63" s="21"/>
      <c r="AI63" s="21"/>
      <c r="AJ63" s="19"/>
      <c r="AK63" s="22"/>
      <c r="AL63" s="21"/>
      <c r="AM63" s="23"/>
      <c r="AN63" s="157" t="str">
        <f t="shared" si="4"/>
        <v/>
      </c>
      <c r="AO63" s="158" t="str">
        <f t="shared" si="5"/>
        <v/>
      </c>
      <c r="AP63" s="158" t="str" cm="1">
        <f t="array" ref="AP63">IF(OR(AND($AN$7="",$AN$8=""),$AO63=""),"",MIN(1,ROUNDDOWN(_xlfn.IFS(AND($AN$4="4週",$AN$6="なし"),$AO63/IF($AQ63="○",30,$AN$7),AND($AN$4="歴月",$AN$6="なし"),$AN63/IF($AQ63="○",30*(DAY(EOMONTH($I$12,0))/7),$AN$8),AND($AN$4="4週",$AN$6="あり"),$AO63/IF($AQ63="○",30*($AR$7/$AN$7),$AR$7),AND($AN$4="歴月",$AN$6="あり"),$AN63/IF($AQ63="○",30*($AR$8/$AN$8)*(DAY(EOMONTH($I$12,0))/7),$AR$8)),2)))</f>
        <v/>
      </c>
      <c r="AQ63" s="19"/>
      <c r="AR63" s="24"/>
      <c r="AS63" s="45"/>
      <c r="AT63" s="155" t="str">
        <f>IFERROR(VLOOKUP(I63,'別添①　勤務時間'!$A$3:$K$37,10,FALSE),"")</f>
        <v/>
      </c>
      <c r="AU63" s="155" t="str">
        <f>IFERROR(VLOOKUP(J63,'別添①　勤務時間'!$A$3:$K$37,10,FALSE),"")</f>
        <v/>
      </c>
      <c r="AV63" s="155" t="str">
        <f>IFERROR(VLOOKUP(K63,'別添①　勤務時間'!$A$3:$K$37,10,FALSE),"")</f>
        <v/>
      </c>
      <c r="AW63" s="155" t="str">
        <f>IFERROR(VLOOKUP(L63,'別添①　勤務時間'!$A$3:$K$37,10,FALSE),"")</f>
        <v/>
      </c>
      <c r="AX63" s="155" t="str">
        <f>IFERROR(VLOOKUP(M63,'別添①　勤務時間'!$A$3:$K$37,10,FALSE),"")</f>
        <v/>
      </c>
      <c r="AY63" s="155" t="str">
        <f>IFERROR(VLOOKUP(N63,'別添①　勤務時間'!$A$3:$K$37,10,FALSE),"")</f>
        <v/>
      </c>
      <c r="AZ63" s="155" t="str">
        <f>IFERROR(VLOOKUP(O63,'別添①　勤務時間'!$A$3:$K$37,10,FALSE),"")</f>
        <v/>
      </c>
      <c r="BA63" s="155" t="str">
        <f>IFERROR(VLOOKUP(P63,'別添①　勤務時間'!$A$3:$K$37,10,FALSE),"")</f>
        <v/>
      </c>
      <c r="BB63" s="155" t="str">
        <f>IFERROR(VLOOKUP(Q63,'別添①　勤務時間'!$A$3:$K$37,10,FALSE),"")</f>
        <v/>
      </c>
      <c r="BC63" s="155" t="str">
        <f>IFERROR(VLOOKUP(R63,'別添①　勤務時間'!$A$3:$K$37,10,FALSE),"")</f>
        <v/>
      </c>
      <c r="BD63" s="155" t="str">
        <f>IFERROR(VLOOKUP(S63,'別添①　勤務時間'!$A$3:$K$37,10,FALSE),"")</f>
        <v/>
      </c>
      <c r="BE63" s="155" t="str">
        <f>IFERROR(VLOOKUP(T63,'別添①　勤務時間'!$A$3:$K$37,10,FALSE),"")</f>
        <v/>
      </c>
      <c r="BF63" s="155" t="str">
        <f>IFERROR(VLOOKUP(U63,'別添①　勤務時間'!$A$3:$K$37,10,FALSE),"")</f>
        <v/>
      </c>
      <c r="BG63" s="155" t="str">
        <f>IFERROR(VLOOKUP(V63,'別添①　勤務時間'!$A$3:$K$37,10,FALSE),"")</f>
        <v/>
      </c>
      <c r="BH63" s="155" t="str">
        <f>IFERROR(VLOOKUP(W63,'別添①　勤務時間'!$A$3:$K$37,10,FALSE),"")</f>
        <v/>
      </c>
      <c r="BI63" s="155" t="str">
        <f>IFERROR(VLOOKUP(X63,'別添①　勤務時間'!$A$3:$K$37,10,FALSE),"")</f>
        <v/>
      </c>
      <c r="BJ63" s="155" t="str">
        <f>IFERROR(VLOOKUP(Y63,'別添①　勤務時間'!$A$3:$K$37,10,FALSE),"")</f>
        <v/>
      </c>
      <c r="BK63" s="155" t="str">
        <f>IFERROR(VLOOKUP(Z63,'別添①　勤務時間'!$A$3:$K$37,10,FALSE),"")</f>
        <v/>
      </c>
      <c r="BL63" s="155" t="str">
        <f>IFERROR(VLOOKUP(AA63,'別添①　勤務時間'!$A$3:$K$37,10,FALSE),"")</f>
        <v/>
      </c>
      <c r="BM63" s="155" t="str">
        <f>IFERROR(VLOOKUP(AB63,'別添①　勤務時間'!$A$3:$K$37,10,FALSE),"")</f>
        <v/>
      </c>
      <c r="BN63" s="155" t="str">
        <f>IFERROR(VLOOKUP(AC63,'別添①　勤務時間'!$A$3:$K$37,10,FALSE),"")</f>
        <v/>
      </c>
      <c r="BO63" s="155" t="str">
        <f>IFERROR(VLOOKUP(AD63,'別添①　勤務時間'!$A$3:$K$37,10,FALSE),"")</f>
        <v/>
      </c>
      <c r="BP63" s="155" t="str">
        <f>IFERROR(VLOOKUP(AE63,'別添①　勤務時間'!$A$3:$K$37,10,FALSE),"")</f>
        <v/>
      </c>
      <c r="BQ63" s="155" t="str">
        <f>IFERROR(VLOOKUP(AF63,'別添①　勤務時間'!$A$3:$K$37,10,FALSE),"")</f>
        <v/>
      </c>
      <c r="BR63" s="155" t="str">
        <f>IFERROR(VLOOKUP(AG63,'別添①　勤務時間'!$A$3:$K$37,10,FALSE),"")</f>
        <v/>
      </c>
      <c r="BS63" s="155" t="str">
        <f>IFERROR(VLOOKUP(AH63,'別添①　勤務時間'!$A$3:$K$37,10,FALSE),"")</f>
        <v/>
      </c>
      <c r="BT63" s="155" t="str">
        <f>IFERROR(VLOOKUP(AI63,'別添①　勤務時間'!$A$3:$K$37,10,FALSE),"")</f>
        <v/>
      </c>
      <c r="BU63" s="155" t="str">
        <f>IFERROR(VLOOKUP(AJ63,'別添①　勤務時間'!$A$3:$K$37,10,FALSE),"")</f>
        <v/>
      </c>
      <c r="BV63" s="155" t="str">
        <f>IFERROR(VLOOKUP(AK63,'別添①　勤務時間'!$A$3:$K$37,10,FALSE),"")</f>
        <v/>
      </c>
      <c r="BW63" s="155" t="str">
        <f>IFERROR(VLOOKUP(AL63,'別添①　勤務時間'!$A$3:$K$37,10,FALSE),"")</f>
        <v/>
      </c>
      <c r="BX63" s="155" t="str">
        <f>IFERROR(VLOOKUP(AM63,'別添①　勤務時間'!$A$3:$K$37,10,FALSE),"")</f>
        <v/>
      </c>
    </row>
    <row r="64" spans="1:76" ht="22.95" hidden="1" customHeight="1">
      <c r="A64" s="156" t="str">
        <f>IF(B64="","",COUNTA($B$16:B64))</f>
        <v/>
      </c>
      <c r="B64" s="20"/>
      <c r="C64" s="21"/>
      <c r="D64" s="37"/>
      <c r="E64" s="21"/>
      <c r="F64" s="20"/>
      <c r="G64" s="20"/>
      <c r="H64" s="50"/>
      <c r="I64" s="20"/>
      <c r="J64" s="21"/>
      <c r="K64" s="21"/>
      <c r="L64" s="21"/>
      <c r="M64" s="21"/>
      <c r="N64" s="21"/>
      <c r="O64" s="23"/>
      <c r="P64" s="22"/>
      <c r="Q64" s="21"/>
      <c r="R64" s="21"/>
      <c r="S64" s="21"/>
      <c r="T64" s="21"/>
      <c r="U64" s="21"/>
      <c r="V64" s="23"/>
      <c r="W64" s="22"/>
      <c r="X64" s="21"/>
      <c r="Y64" s="21"/>
      <c r="Z64" s="21"/>
      <c r="AA64" s="21"/>
      <c r="AB64" s="21"/>
      <c r="AC64" s="23"/>
      <c r="AD64" s="22"/>
      <c r="AE64" s="21"/>
      <c r="AF64" s="21"/>
      <c r="AG64" s="21"/>
      <c r="AH64" s="21"/>
      <c r="AI64" s="21"/>
      <c r="AJ64" s="19"/>
      <c r="AK64" s="22"/>
      <c r="AL64" s="21"/>
      <c r="AM64" s="23"/>
      <c r="AN64" s="157" t="str">
        <f t="shared" si="4"/>
        <v/>
      </c>
      <c r="AO64" s="158" t="str">
        <f t="shared" si="5"/>
        <v/>
      </c>
      <c r="AP64" s="158" t="str" cm="1">
        <f t="array" ref="AP64">IF(OR(AND($AN$7="",$AN$8=""),$AO64=""),"",MIN(1,ROUNDDOWN(_xlfn.IFS(AND($AN$4="4週",$AN$6="なし"),$AO64/IF($AQ64="○",30,$AN$7),AND($AN$4="歴月",$AN$6="なし"),$AN64/IF($AQ64="○",30*(DAY(EOMONTH($I$12,0))/7),$AN$8),AND($AN$4="4週",$AN$6="あり"),$AO64/IF($AQ64="○",30*($AR$7/$AN$7),$AR$7),AND($AN$4="歴月",$AN$6="あり"),$AN64/IF($AQ64="○",30*($AR$8/$AN$8)*(DAY(EOMONTH($I$12,0))/7),$AR$8)),2)))</f>
        <v/>
      </c>
      <c r="AQ64" s="19"/>
      <c r="AR64" s="24"/>
      <c r="AS64" s="45"/>
      <c r="AT64" s="155" t="str">
        <f>IFERROR(VLOOKUP(I64,'別添①　勤務時間'!$A$3:$K$37,10,FALSE),"")</f>
        <v/>
      </c>
      <c r="AU64" s="155" t="str">
        <f>IFERROR(VLOOKUP(J64,'別添①　勤務時間'!$A$3:$K$37,10,FALSE),"")</f>
        <v/>
      </c>
      <c r="AV64" s="155" t="str">
        <f>IFERROR(VLOOKUP(K64,'別添①　勤務時間'!$A$3:$K$37,10,FALSE),"")</f>
        <v/>
      </c>
      <c r="AW64" s="155" t="str">
        <f>IFERROR(VLOOKUP(L64,'別添①　勤務時間'!$A$3:$K$37,10,FALSE),"")</f>
        <v/>
      </c>
      <c r="AX64" s="155" t="str">
        <f>IFERROR(VLOOKUP(M64,'別添①　勤務時間'!$A$3:$K$37,10,FALSE),"")</f>
        <v/>
      </c>
      <c r="AY64" s="155" t="str">
        <f>IFERROR(VLOOKUP(N64,'別添①　勤務時間'!$A$3:$K$37,10,FALSE),"")</f>
        <v/>
      </c>
      <c r="AZ64" s="155" t="str">
        <f>IFERROR(VLOOKUP(O64,'別添①　勤務時間'!$A$3:$K$37,10,FALSE),"")</f>
        <v/>
      </c>
      <c r="BA64" s="155" t="str">
        <f>IFERROR(VLOOKUP(P64,'別添①　勤務時間'!$A$3:$K$37,10,FALSE),"")</f>
        <v/>
      </c>
      <c r="BB64" s="155" t="str">
        <f>IFERROR(VLOOKUP(Q64,'別添①　勤務時間'!$A$3:$K$37,10,FALSE),"")</f>
        <v/>
      </c>
      <c r="BC64" s="155" t="str">
        <f>IFERROR(VLOOKUP(R64,'別添①　勤務時間'!$A$3:$K$37,10,FALSE),"")</f>
        <v/>
      </c>
      <c r="BD64" s="155" t="str">
        <f>IFERROR(VLOOKUP(S64,'別添①　勤務時間'!$A$3:$K$37,10,FALSE),"")</f>
        <v/>
      </c>
      <c r="BE64" s="155" t="str">
        <f>IFERROR(VLOOKUP(T64,'別添①　勤務時間'!$A$3:$K$37,10,FALSE),"")</f>
        <v/>
      </c>
      <c r="BF64" s="155" t="str">
        <f>IFERROR(VLOOKUP(U64,'別添①　勤務時間'!$A$3:$K$37,10,FALSE),"")</f>
        <v/>
      </c>
      <c r="BG64" s="155" t="str">
        <f>IFERROR(VLOOKUP(V64,'別添①　勤務時間'!$A$3:$K$37,10,FALSE),"")</f>
        <v/>
      </c>
      <c r="BH64" s="155" t="str">
        <f>IFERROR(VLOOKUP(W64,'別添①　勤務時間'!$A$3:$K$37,10,FALSE),"")</f>
        <v/>
      </c>
      <c r="BI64" s="155" t="str">
        <f>IFERROR(VLOOKUP(X64,'別添①　勤務時間'!$A$3:$K$37,10,FALSE),"")</f>
        <v/>
      </c>
      <c r="BJ64" s="155" t="str">
        <f>IFERROR(VLOOKUP(Y64,'別添①　勤務時間'!$A$3:$K$37,10,FALSE),"")</f>
        <v/>
      </c>
      <c r="BK64" s="155" t="str">
        <f>IFERROR(VLOOKUP(Z64,'別添①　勤務時間'!$A$3:$K$37,10,FALSE),"")</f>
        <v/>
      </c>
      <c r="BL64" s="155" t="str">
        <f>IFERROR(VLOOKUP(AA64,'別添①　勤務時間'!$A$3:$K$37,10,FALSE),"")</f>
        <v/>
      </c>
      <c r="BM64" s="155" t="str">
        <f>IFERROR(VLOOKUP(AB64,'別添①　勤務時間'!$A$3:$K$37,10,FALSE),"")</f>
        <v/>
      </c>
      <c r="BN64" s="155" t="str">
        <f>IFERROR(VLOOKUP(AC64,'別添①　勤務時間'!$A$3:$K$37,10,FALSE),"")</f>
        <v/>
      </c>
      <c r="BO64" s="155" t="str">
        <f>IFERROR(VLOOKUP(AD64,'別添①　勤務時間'!$A$3:$K$37,10,FALSE),"")</f>
        <v/>
      </c>
      <c r="BP64" s="155" t="str">
        <f>IFERROR(VLOOKUP(AE64,'別添①　勤務時間'!$A$3:$K$37,10,FALSE),"")</f>
        <v/>
      </c>
      <c r="BQ64" s="155" t="str">
        <f>IFERROR(VLOOKUP(AF64,'別添①　勤務時間'!$A$3:$K$37,10,FALSE),"")</f>
        <v/>
      </c>
      <c r="BR64" s="155" t="str">
        <f>IFERROR(VLOOKUP(AG64,'別添①　勤務時間'!$A$3:$K$37,10,FALSE),"")</f>
        <v/>
      </c>
      <c r="BS64" s="155" t="str">
        <f>IFERROR(VLOOKUP(AH64,'別添①　勤務時間'!$A$3:$K$37,10,FALSE),"")</f>
        <v/>
      </c>
      <c r="BT64" s="155" t="str">
        <f>IFERROR(VLOOKUP(AI64,'別添①　勤務時間'!$A$3:$K$37,10,FALSE),"")</f>
        <v/>
      </c>
      <c r="BU64" s="155" t="str">
        <f>IFERROR(VLOOKUP(AJ64,'別添①　勤務時間'!$A$3:$K$37,10,FALSE),"")</f>
        <v/>
      </c>
      <c r="BV64" s="155" t="str">
        <f>IFERROR(VLOOKUP(AK64,'別添①　勤務時間'!$A$3:$K$37,10,FALSE),"")</f>
        <v/>
      </c>
      <c r="BW64" s="155" t="str">
        <f>IFERROR(VLOOKUP(AL64,'別添①　勤務時間'!$A$3:$K$37,10,FALSE),"")</f>
        <v/>
      </c>
      <c r="BX64" s="155" t="str">
        <f>IFERROR(VLOOKUP(AM64,'別添①　勤務時間'!$A$3:$K$37,10,FALSE),"")</f>
        <v/>
      </c>
    </row>
    <row r="65" spans="1:76" ht="22.95" hidden="1" customHeight="1" thickBot="1">
      <c r="A65" s="159" t="str">
        <f>IF(B65="","",COUNTA($B$16:B65))</f>
        <v/>
      </c>
      <c r="B65" s="67"/>
      <c r="C65" s="69"/>
      <c r="D65" s="68"/>
      <c r="E65" s="69"/>
      <c r="F65" s="67"/>
      <c r="G65" s="67"/>
      <c r="H65" s="70"/>
      <c r="I65" s="67"/>
      <c r="J65" s="69"/>
      <c r="K65" s="69"/>
      <c r="L65" s="69"/>
      <c r="M65" s="69"/>
      <c r="N65" s="69"/>
      <c r="O65" s="71"/>
      <c r="P65" s="72"/>
      <c r="Q65" s="69"/>
      <c r="R65" s="69"/>
      <c r="S65" s="69"/>
      <c r="T65" s="69"/>
      <c r="U65" s="69"/>
      <c r="V65" s="71"/>
      <c r="W65" s="72"/>
      <c r="X65" s="69"/>
      <c r="Y65" s="69"/>
      <c r="Z65" s="69"/>
      <c r="AA65" s="69"/>
      <c r="AB65" s="69"/>
      <c r="AC65" s="71"/>
      <c r="AD65" s="72"/>
      <c r="AE65" s="69"/>
      <c r="AF65" s="69"/>
      <c r="AG65" s="69"/>
      <c r="AH65" s="69"/>
      <c r="AI65" s="69"/>
      <c r="AJ65" s="73"/>
      <c r="AK65" s="72"/>
      <c r="AL65" s="69"/>
      <c r="AM65" s="71"/>
      <c r="AN65" s="160" t="str">
        <f t="shared" si="4"/>
        <v/>
      </c>
      <c r="AO65" s="161" t="str">
        <f t="shared" si="5"/>
        <v/>
      </c>
      <c r="AP65" s="161" t="str" cm="1">
        <f t="array" ref="AP65">IF(OR(AND($AN$7="",$AN$8=""),$AO65=""),"",MIN(1,ROUNDDOWN(_xlfn.IFS(AND($AN$4="4週",$AN$6="なし"),$AO65/IF($AQ65="○",30,$AN$7),AND($AN$4="歴月",$AN$6="なし"),$AN65/IF($AQ65="○",30*(DAY(EOMONTH($I$12,0))/7),$AN$8),AND($AN$4="4週",$AN$6="あり"),$AO65/IF($AQ65="○",30*($AR$7/$AN$7),$AR$7),AND($AN$4="歴月",$AN$6="あり"),$AN65/IF($AQ65="○",30*($AR$8/$AN$8)*(DAY(EOMONTH($I$12,0))/7),$AR$8)),2)))</f>
        <v/>
      </c>
      <c r="AQ65" s="73"/>
      <c r="AR65" s="74"/>
      <c r="AS65" s="75"/>
      <c r="AT65" s="155" t="str">
        <f>IFERROR(VLOOKUP(I65,'別添①　勤務時間'!$A$3:$K$37,10,FALSE),"")</f>
        <v/>
      </c>
      <c r="AU65" s="155" t="str">
        <f>IFERROR(VLOOKUP(J65,'別添①　勤務時間'!$A$3:$K$37,10,FALSE),"")</f>
        <v/>
      </c>
      <c r="AV65" s="155" t="str">
        <f>IFERROR(VLOOKUP(K65,'別添①　勤務時間'!$A$3:$K$37,10,FALSE),"")</f>
        <v/>
      </c>
      <c r="AW65" s="155" t="str">
        <f>IFERROR(VLOOKUP(L65,'別添①　勤務時間'!$A$3:$K$37,10,FALSE),"")</f>
        <v/>
      </c>
      <c r="AX65" s="155" t="str">
        <f>IFERROR(VLOOKUP(M65,'別添①　勤務時間'!$A$3:$K$37,10,FALSE),"")</f>
        <v/>
      </c>
      <c r="AY65" s="155" t="str">
        <f>IFERROR(VLOOKUP(N65,'別添①　勤務時間'!$A$3:$K$37,10,FALSE),"")</f>
        <v/>
      </c>
      <c r="AZ65" s="155" t="str">
        <f>IFERROR(VLOOKUP(O65,'別添①　勤務時間'!$A$3:$K$37,10,FALSE),"")</f>
        <v/>
      </c>
      <c r="BA65" s="155" t="str">
        <f>IFERROR(VLOOKUP(P65,'別添①　勤務時間'!$A$3:$K$37,10,FALSE),"")</f>
        <v/>
      </c>
      <c r="BB65" s="155" t="str">
        <f>IFERROR(VLOOKUP(Q65,'別添①　勤務時間'!$A$3:$K$37,10,FALSE),"")</f>
        <v/>
      </c>
      <c r="BC65" s="155" t="str">
        <f>IFERROR(VLOOKUP(R65,'別添①　勤務時間'!$A$3:$K$37,10,FALSE),"")</f>
        <v/>
      </c>
      <c r="BD65" s="155" t="str">
        <f>IFERROR(VLOOKUP(S65,'別添①　勤務時間'!$A$3:$K$37,10,FALSE),"")</f>
        <v/>
      </c>
      <c r="BE65" s="155" t="str">
        <f>IFERROR(VLOOKUP(T65,'別添①　勤務時間'!$A$3:$K$37,10,FALSE),"")</f>
        <v/>
      </c>
      <c r="BF65" s="155" t="str">
        <f>IFERROR(VLOOKUP(U65,'別添①　勤務時間'!$A$3:$K$37,10,FALSE),"")</f>
        <v/>
      </c>
      <c r="BG65" s="155" t="str">
        <f>IFERROR(VLOOKUP(V65,'別添①　勤務時間'!$A$3:$K$37,10,FALSE),"")</f>
        <v/>
      </c>
      <c r="BH65" s="155" t="str">
        <f>IFERROR(VLOOKUP(W65,'別添①　勤務時間'!$A$3:$K$37,10,FALSE),"")</f>
        <v/>
      </c>
      <c r="BI65" s="155" t="str">
        <f>IFERROR(VLOOKUP(X65,'別添①　勤務時間'!$A$3:$K$37,10,FALSE),"")</f>
        <v/>
      </c>
      <c r="BJ65" s="155" t="str">
        <f>IFERROR(VLOOKUP(Y65,'別添①　勤務時間'!$A$3:$K$37,10,FALSE),"")</f>
        <v/>
      </c>
      <c r="BK65" s="155" t="str">
        <f>IFERROR(VLOOKUP(Z65,'別添①　勤務時間'!$A$3:$K$37,10,FALSE),"")</f>
        <v/>
      </c>
      <c r="BL65" s="155" t="str">
        <f>IFERROR(VLOOKUP(AA65,'別添①　勤務時間'!$A$3:$K$37,10,FALSE),"")</f>
        <v/>
      </c>
      <c r="BM65" s="155" t="str">
        <f>IFERROR(VLOOKUP(AB65,'別添①　勤務時間'!$A$3:$K$37,10,FALSE),"")</f>
        <v/>
      </c>
      <c r="BN65" s="155" t="str">
        <f>IFERROR(VLOOKUP(AC65,'別添①　勤務時間'!$A$3:$K$37,10,FALSE),"")</f>
        <v/>
      </c>
      <c r="BO65" s="155" t="str">
        <f>IFERROR(VLOOKUP(AD65,'別添①　勤務時間'!$A$3:$K$37,10,FALSE),"")</f>
        <v/>
      </c>
      <c r="BP65" s="155" t="str">
        <f>IFERROR(VLOOKUP(AE65,'別添①　勤務時間'!$A$3:$K$37,10,FALSE),"")</f>
        <v/>
      </c>
      <c r="BQ65" s="155" t="str">
        <f>IFERROR(VLOOKUP(AF65,'別添①　勤務時間'!$A$3:$K$37,10,FALSE),"")</f>
        <v/>
      </c>
      <c r="BR65" s="155" t="str">
        <f>IFERROR(VLOOKUP(AG65,'別添①　勤務時間'!$A$3:$K$37,10,FALSE),"")</f>
        <v/>
      </c>
      <c r="BS65" s="155" t="str">
        <f>IFERROR(VLOOKUP(AH65,'別添①　勤務時間'!$A$3:$K$37,10,FALSE),"")</f>
        <v/>
      </c>
      <c r="BT65" s="155" t="str">
        <f>IFERROR(VLOOKUP(AI65,'別添①　勤務時間'!$A$3:$K$37,10,FALSE),"")</f>
        <v/>
      </c>
      <c r="BU65" s="155" t="str">
        <f>IFERROR(VLOOKUP(AJ65,'別添①　勤務時間'!$A$3:$K$37,10,FALSE),"")</f>
        <v/>
      </c>
      <c r="BV65" s="155" t="str">
        <f>IFERROR(VLOOKUP(AK65,'別添①　勤務時間'!$A$3:$K$37,10,FALSE),"")</f>
        <v/>
      </c>
      <c r="BW65" s="155" t="str">
        <f>IFERROR(VLOOKUP(AL65,'別添①　勤務時間'!$A$3:$K$37,10,FALSE),"")</f>
        <v/>
      </c>
      <c r="BX65" s="155" t="str">
        <f>IFERROR(VLOOKUP(AM65,'別添①　勤務時間'!$A$3:$K$37,10,FALSE),"")</f>
        <v/>
      </c>
    </row>
    <row r="66" spans="1:76" ht="22.95" customHeight="1" thickBot="1"/>
    <row r="67" spans="1:76" ht="71.400000000000006" customHeight="1" thickBot="1">
      <c r="A67" s="165"/>
      <c r="B67" s="187" t="s">
        <v>5</v>
      </c>
      <c r="C67" s="188"/>
      <c r="D67" s="188"/>
      <c r="E67" s="188"/>
      <c r="F67" s="188"/>
      <c r="G67" s="188"/>
      <c r="H67" s="188"/>
      <c r="I67" s="189"/>
      <c r="J67" s="254" t="str">
        <f>CONCATENATE('別添①　勤務時間'!K4,'別添①　勤務時間'!K5,'別添①　勤務時間'!K6,'別添①　勤務時間'!K7,'別添①　勤務時間'!K8,'別添①　勤務時間'!K9,'別添①　勤務時間'!K10,'別添①　勤務時間'!K11,'別添①　勤務時間'!K12,'別添①　勤務時間'!K13,'別添①　勤務時間'!K14,'別添①　勤務時間'!K15,'別添①　勤務時間'!K16,'別添①　勤務時間'!K17,'別添①　勤務時間'!K18,'別添①　勤務時間'!K19,'別添①　勤務時間'!K20,'別添①　勤務時間'!K21,'別添①　勤務時間'!K22,'別添①　勤務時間'!K23,'別添①　勤務時間'!K24,'別添①　勤務時間'!K25,'別添①　勤務時間'!K26,'別添①　勤務時間'!K27,'別添①　勤務時間'!K28,'別添①　勤務時間'!K29,'別添①　勤務時間'!K30,'別添①　勤務時間'!K31,'別添①　勤務時間'!K32,'別添①　勤務時間'!K33,'別添①　勤務時間'!K34,'別添①　勤務時間'!K35,'別添①　勤務時間'!K36)</f>
        <v/>
      </c>
      <c r="K67" s="255"/>
      <c r="L67" s="255"/>
      <c r="M67" s="255"/>
      <c r="N67" s="255"/>
      <c r="O67" s="255"/>
      <c r="P67" s="255"/>
      <c r="Q67" s="255"/>
      <c r="R67" s="255"/>
      <c r="S67" s="255"/>
      <c r="T67" s="255"/>
      <c r="U67" s="255"/>
      <c r="V67" s="255"/>
      <c r="W67" s="255"/>
      <c r="X67" s="255"/>
      <c r="Y67" s="255"/>
      <c r="Z67" s="255"/>
      <c r="AA67" s="255"/>
      <c r="AB67" s="255"/>
      <c r="AC67" s="255"/>
      <c r="AD67" s="255"/>
      <c r="AE67" s="255"/>
      <c r="AF67" s="255"/>
      <c r="AG67" s="255"/>
      <c r="AH67" s="255"/>
      <c r="AI67" s="255"/>
      <c r="AJ67" s="255"/>
      <c r="AK67" s="255"/>
      <c r="AL67" s="255"/>
      <c r="AM67" s="255"/>
      <c r="AN67" s="255"/>
      <c r="AO67" s="255"/>
      <c r="AP67" s="255"/>
      <c r="AQ67" s="255"/>
      <c r="AR67" s="256"/>
    </row>
    <row r="68" spans="1:76" ht="27" customHeight="1" thickBot="1">
      <c r="A68" s="167"/>
      <c r="B68" s="167"/>
      <c r="C68" s="167"/>
      <c r="D68" s="167"/>
      <c r="E68" s="167"/>
      <c r="F68" s="167"/>
      <c r="G68" s="167"/>
      <c r="H68" s="167"/>
      <c r="I68" s="168"/>
      <c r="J68" s="168"/>
      <c r="K68" s="168"/>
      <c r="L68" s="168"/>
      <c r="M68" s="168"/>
      <c r="N68" s="168"/>
      <c r="O68" s="168"/>
      <c r="P68" s="168"/>
      <c r="Q68" s="168"/>
      <c r="R68" s="168"/>
      <c r="S68" s="168"/>
      <c r="T68" s="168"/>
      <c r="U68" s="168"/>
      <c r="V68" s="168"/>
      <c r="W68" s="168"/>
      <c r="X68" s="168"/>
      <c r="Y68" s="168"/>
      <c r="Z68" s="168"/>
      <c r="AA68" s="168"/>
      <c r="AB68" s="168"/>
      <c r="AC68" s="168"/>
      <c r="AD68" s="168"/>
      <c r="AE68" s="168"/>
      <c r="AF68" s="168"/>
      <c r="AG68" s="168"/>
      <c r="AH68" s="168"/>
      <c r="AI68" s="168"/>
      <c r="AJ68" s="168"/>
      <c r="AK68" s="168"/>
      <c r="AL68" s="168"/>
      <c r="AM68" s="168"/>
      <c r="AN68" s="168"/>
      <c r="AO68" s="168"/>
    </row>
    <row r="69" spans="1:76" ht="25.5" customHeight="1" thickBot="1">
      <c r="A69" s="165"/>
      <c r="B69" s="166" t="s">
        <v>106</v>
      </c>
      <c r="C69" s="187" t="s">
        <v>128</v>
      </c>
      <c r="D69" s="188"/>
      <c r="E69" s="189"/>
      <c r="F69" s="187" t="s">
        <v>107</v>
      </c>
      <c r="G69" s="188"/>
      <c r="H69" s="188"/>
      <c r="I69" s="189"/>
      <c r="J69" s="187" t="s">
        <v>163</v>
      </c>
      <c r="K69" s="188"/>
      <c r="L69" s="188"/>
      <c r="M69" s="188"/>
      <c r="N69" s="188"/>
      <c r="O69" s="188"/>
      <c r="P69" s="188"/>
      <c r="Q69" s="188"/>
      <c r="R69" s="188"/>
      <c r="S69" s="188"/>
      <c r="T69" s="188"/>
      <c r="U69" s="188"/>
      <c r="V69" s="188"/>
      <c r="W69" s="189"/>
      <c r="X69" s="187" t="s">
        <v>164</v>
      </c>
      <c r="Y69" s="188"/>
      <c r="Z69" s="188"/>
      <c r="AA69" s="188"/>
      <c r="AB69" s="188"/>
      <c r="AC69" s="188"/>
      <c r="AD69" s="188"/>
      <c r="AE69" s="188"/>
      <c r="AF69" s="188"/>
      <c r="AG69" s="188"/>
      <c r="AH69" s="188"/>
      <c r="AI69" s="188"/>
      <c r="AJ69" s="188"/>
      <c r="AK69" s="189"/>
      <c r="AL69" s="229" t="s">
        <v>108</v>
      </c>
      <c r="AM69" s="230"/>
      <c r="AN69" s="229" t="s">
        <v>173</v>
      </c>
      <c r="AO69" s="246"/>
      <c r="AP69" s="246"/>
      <c r="AQ69" s="246"/>
      <c r="AR69" s="247"/>
      <c r="AS69" s="168"/>
      <c r="AT69" s="168"/>
      <c r="AU69" s="168"/>
      <c r="AV69" s="168"/>
      <c r="AW69" s="168"/>
    </row>
    <row r="70" spans="1:76" ht="25.5" customHeight="1" thickBot="1">
      <c r="A70" s="165"/>
      <c r="B70" s="169" t="str">
        <f>IF('別添②　営業時間・サービス提供時間'!B6="","",'別添②　営業時間・サービス提供時間'!A6)</f>
        <v/>
      </c>
      <c r="C70" s="203" t="str">
        <f>IF('別添②　営業時間・サービス提供時間'!B6="","",'別添②　営業時間・サービス提供時間'!B6)</f>
        <v/>
      </c>
      <c r="D70" s="204"/>
      <c r="E70" s="205"/>
      <c r="F70" s="187" t="str">
        <f>_xlfn.TEXTJOIN("・",TRUE,'別添②　営業時間・サービス提供時間'!Z6:AH6)</f>
        <v/>
      </c>
      <c r="G70" s="188"/>
      <c r="H70" s="188"/>
      <c r="I70" s="189"/>
      <c r="J70" s="187" t="str">
        <f>_xlfn.TEXTJOIN(" , ",TRUE,IF('別添②　営業時間・サービス提供時間'!L6="","",TEXT('別添②　営業時間・サービス提供時間'!L6,"h:mm")&amp;TEXT('別添②　営業時間・サービス提供時間'!M6," ～ h:mm")),IF('別添②　営業時間・サービス提供時間'!N6="","",TEXT('別添②　営業時間・サービス提供時間'!N6,"h:mm")&amp;TEXT('別添②　営業時間・サービス提供時間'!O6," ～ h:mm")),IF('別添②　営業時間・サービス提供時間'!P6="","",TEXT('別添②　営業時間・サービス提供時間'!P6,"h:mm")&amp;TEXT('別添②　営業時間・サービス提供時間'!Q6," ～ h:mm")))</f>
        <v/>
      </c>
      <c r="K70" s="188"/>
      <c r="L70" s="188"/>
      <c r="M70" s="188"/>
      <c r="N70" s="188"/>
      <c r="O70" s="188"/>
      <c r="P70" s="188"/>
      <c r="Q70" s="188"/>
      <c r="R70" s="188"/>
      <c r="S70" s="188"/>
      <c r="T70" s="188"/>
      <c r="U70" s="188"/>
      <c r="V70" s="188"/>
      <c r="W70" s="189"/>
      <c r="X70" s="187" t="str">
        <f>_xlfn.TEXTJOIN(" , ",TRUE,IF('別添②　営業時間・サービス提供時間'!R6="","",TEXT('別添②　営業時間・サービス提供時間'!R6,"h:mm")&amp;TEXT('別添②　営業時間・サービス提供時間'!S6," ～ h:mm")),IF('別添②　営業時間・サービス提供時間'!T6="","",TEXT('別添②　営業時間・サービス提供時間'!T6,"h:mm")&amp;TEXT('別添②　営業時間・サービス提供時間'!U6," ～ h:mm")),IF('別添②　営業時間・サービス提供時間'!V6="","",TEXT('別添②　営業時間・サービス提供時間'!V6,"h:mm")&amp;TEXT('別添②　営業時間・サービス提供時間'!W6," ～ h:mm")))</f>
        <v/>
      </c>
      <c r="Y70" s="188"/>
      <c r="Z70" s="188"/>
      <c r="AA70" s="188"/>
      <c r="AB70" s="188"/>
      <c r="AC70" s="188"/>
      <c r="AD70" s="188"/>
      <c r="AE70" s="188"/>
      <c r="AF70" s="188"/>
      <c r="AG70" s="188"/>
      <c r="AH70" s="188"/>
      <c r="AI70" s="188"/>
      <c r="AJ70" s="188"/>
      <c r="AK70" s="189"/>
      <c r="AL70" s="199" t="str">
        <f>IF('別添②　営業時間・サービス提供時間'!X6="","",'別添②　営業時間・サービス提供時間'!X6)</f>
        <v/>
      </c>
      <c r="AM70" s="200"/>
      <c r="AN70" s="184" t="str">
        <f>IF('別添②　営業時間・サービス提供時間'!Y6="","",'別添②　営業時間・サービス提供時間'!Y6)</f>
        <v/>
      </c>
      <c r="AO70" s="185"/>
      <c r="AP70" s="185"/>
      <c r="AQ70" s="185"/>
      <c r="AR70" s="186"/>
    </row>
    <row r="71" spans="1:76" ht="25.5" customHeight="1" thickBot="1">
      <c r="A71" s="165"/>
      <c r="B71" s="169" t="str">
        <f>IF('別添②　営業時間・サービス提供時間'!B7="","",'別添②　営業時間・サービス提供時間'!A7)</f>
        <v/>
      </c>
      <c r="C71" s="203" t="str">
        <f>IF('別添②　営業時間・サービス提供時間'!B7="","",'別添②　営業時間・サービス提供時間'!B7)</f>
        <v/>
      </c>
      <c r="D71" s="204"/>
      <c r="E71" s="205"/>
      <c r="F71" s="187" t="str">
        <f>_xlfn.TEXTJOIN("・",TRUE,'別添②　営業時間・サービス提供時間'!Z7:AH7)</f>
        <v/>
      </c>
      <c r="G71" s="188"/>
      <c r="H71" s="188"/>
      <c r="I71" s="189"/>
      <c r="J71" s="187" t="str">
        <f>_xlfn.TEXTJOIN(" , ",TRUE,IF('別添②　営業時間・サービス提供時間'!L7="","",TEXT('別添②　営業時間・サービス提供時間'!L7,"h:mm")&amp;TEXT('別添②　営業時間・サービス提供時間'!M7," ～ h:mm")),IF('別添②　営業時間・サービス提供時間'!N7="","",TEXT('別添②　営業時間・サービス提供時間'!N7,"h:mm")&amp;TEXT('別添②　営業時間・サービス提供時間'!O7," ～ h:mm")),IF('別添②　営業時間・サービス提供時間'!P7="","",TEXT('別添②　営業時間・サービス提供時間'!P7,"h:mm")&amp;TEXT('別添②　営業時間・サービス提供時間'!Q7," ～ h:mm")))</f>
        <v/>
      </c>
      <c r="K71" s="188"/>
      <c r="L71" s="188"/>
      <c r="M71" s="188"/>
      <c r="N71" s="188"/>
      <c r="O71" s="188"/>
      <c r="P71" s="188"/>
      <c r="Q71" s="188"/>
      <c r="R71" s="188"/>
      <c r="S71" s="188"/>
      <c r="T71" s="188"/>
      <c r="U71" s="188"/>
      <c r="V71" s="188"/>
      <c r="W71" s="189"/>
      <c r="X71" s="187" t="str">
        <f>_xlfn.TEXTJOIN(" , ",TRUE,IF('別添②　営業時間・サービス提供時間'!R7="","",TEXT('別添②　営業時間・サービス提供時間'!R7,"h:mm")&amp;TEXT('別添②　営業時間・サービス提供時間'!S7," ～ h:mm")),IF('別添②　営業時間・サービス提供時間'!T7="","",TEXT('別添②　営業時間・サービス提供時間'!T7,"h:mm")&amp;TEXT('別添②　営業時間・サービス提供時間'!U7," ～ h:mm")),IF('別添②　営業時間・サービス提供時間'!V7="","",TEXT('別添②　営業時間・サービス提供時間'!V7,"h:mm")&amp;TEXT('別添②　営業時間・サービス提供時間'!W7," ～ h:mm")))</f>
        <v/>
      </c>
      <c r="Y71" s="188"/>
      <c r="Z71" s="188"/>
      <c r="AA71" s="188"/>
      <c r="AB71" s="188"/>
      <c r="AC71" s="188"/>
      <c r="AD71" s="188"/>
      <c r="AE71" s="188"/>
      <c r="AF71" s="188"/>
      <c r="AG71" s="188"/>
      <c r="AH71" s="188"/>
      <c r="AI71" s="188"/>
      <c r="AJ71" s="188"/>
      <c r="AK71" s="189"/>
      <c r="AL71" s="199" t="str">
        <f>IF('別添②　営業時間・サービス提供時間'!X7="","",'別添②　営業時間・サービス提供時間'!X7)</f>
        <v/>
      </c>
      <c r="AM71" s="200"/>
      <c r="AN71" s="184" t="str">
        <f>IF('別添②　営業時間・サービス提供時間'!Y7="","",'別添②　営業時間・サービス提供時間'!Y7)</f>
        <v/>
      </c>
      <c r="AO71" s="185"/>
      <c r="AP71" s="185"/>
      <c r="AQ71" s="185"/>
      <c r="AR71" s="186"/>
    </row>
    <row r="72" spans="1:76" ht="25.5" customHeight="1" thickBot="1">
      <c r="A72" s="167"/>
      <c r="B72" s="169" t="str">
        <f>IF('別添②　営業時間・サービス提供時間'!B8="","",'別添②　営業時間・サービス提供時間'!A8)</f>
        <v/>
      </c>
      <c r="C72" s="203" t="str">
        <f>IF('別添②　営業時間・サービス提供時間'!B8="","",'別添②　営業時間・サービス提供時間'!B8)</f>
        <v/>
      </c>
      <c r="D72" s="204"/>
      <c r="E72" s="205"/>
      <c r="F72" s="187" t="str">
        <f>_xlfn.TEXTJOIN("・",TRUE,'別添②　営業時間・サービス提供時間'!Z8:AH8)</f>
        <v/>
      </c>
      <c r="G72" s="188"/>
      <c r="H72" s="188"/>
      <c r="I72" s="189"/>
      <c r="J72" s="187" t="str">
        <f>_xlfn.TEXTJOIN(" , ",TRUE,IF('別添②　営業時間・サービス提供時間'!L8="","",TEXT('別添②　営業時間・サービス提供時間'!L8,"h:mm")&amp;TEXT('別添②　営業時間・サービス提供時間'!M8," ～ h:mm")),IF('別添②　営業時間・サービス提供時間'!N8="","",TEXT('別添②　営業時間・サービス提供時間'!N8,"h:mm")&amp;TEXT('別添②　営業時間・サービス提供時間'!O8," ～ h:mm")),IF('別添②　営業時間・サービス提供時間'!P8="","",TEXT('別添②　営業時間・サービス提供時間'!P8,"h:mm")&amp;TEXT('別添②　営業時間・サービス提供時間'!Q8," ～ h:mm")))</f>
        <v/>
      </c>
      <c r="K72" s="188"/>
      <c r="L72" s="188"/>
      <c r="M72" s="188"/>
      <c r="N72" s="188"/>
      <c r="O72" s="188"/>
      <c r="P72" s="188"/>
      <c r="Q72" s="188"/>
      <c r="R72" s="188"/>
      <c r="S72" s="188"/>
      <c r="T72" s="188"/>
      <c r="U72" s="188"/>
      <c r="V72" s="188"/>
      <c r="W72" s="189"/>
      <c r="X72" s="187" t="str">
        <f>_xlfn.TEXTJOIN(" , ",TRUE,IF('別添②　営業時間・サービス提供時間'!R8="","",TEXT('別添②　営業時間・サービス提供時間'!R8,"h:mm")&amp;TEXT('別添②　営業時間・サービス提供時間'!S8," ～ h:mm")),IF('別添②　営業時間・サービス提供時間'!T8="","",TEXT('別添②　営業時間・サービス提供時間'!T8,"h:mm")&amp;TEXT('別添②　営業時間・サービス提供時間'!U8," ～ h:mm")),IF('別添②　営業時間・サービス提供時間'!V8="","",TEXT('別添②　営業時間・サービス提供時間'!V8,"h:mm")&amp;TEXT('別添②　営業時間・サービス提供時間'!W8," ～ h:mm")))</f>
        <v/>
      </c>
      <c r="Y72" s="188"/>
      <c r="Z72" s="188"/>
      <c r="AA72" s="188"/>
      <c r="AB72" s="188"/>
      <c r="AC72" s="188"/>
      <c r="AD72" s="188"/>
      <c r="AE72" s="188"/>
      <c r="AF72" s="188"/>
      <c r="AG72" s="188"/>
      <c r="AH72" s="188"/>
      <c r="AI72" s="188"/>
      <c r="AJ72" s="188"/>
      <c r="AK72" s="189"/>
      <c r="AL72" s="199" t="str">
        <f>IF('別添②　営業時間・サービス提供時間'!X8="","",'別添②　営業時間・サービス提供時間'!X8)</f>
        <v/>
      </c>
      <c r="AM72" s="200"/>
      <c r="AN72" s="184" t="str">
        <f>IF('別添②　営業時間・サービス提供時間'!Y8="","",'別添②　営業時間・サービス提供時間'!Y8)</f>
        <v/>
      </c>
      <c r="AO72" s="185"/>
      <c r="AP72" s="185"/>
      <c r="AQ72" s="185"/>
      <c r="AR72" s="186"/>
    </row>
    <row r="73" spans="1:76" ht="25.5" customHeight="1" thickBot="1">
      <c r="A73" s="167"/>
      <c r="B73" s="169" t="str">
        <f>IF('別添②　営業時間・サービス提供時間'!B9="","",'別添②　営業時間・サービス提供時間'!A9)</f>
        <v/>
      </c>
      <c r="C73" s="203" t="str">
        <f>IF('別添②　営業時間・サービス提供時間'!B9="","",'別添②　営業時間・サービス提供時間'!B9)</f>
        <v/>
      </c>
      <c r="D73" s="204"/>
      <c r="E73" s="205"/>
      <c r="F73" s="187" t="str">
        <f>_xlfn.TEXTJOIN("・",TRUE,'別添②　営業時間・サービス提供時間'!Z9:AH9)</f>
        <v/>
      </c>
      <c r="G73" s="188"/>
      <c r="H73" s="188"/>
      <c r="I73" s="189"/>
      <c r="J73" s="187" t="str">
        <f>_xlfn.TEXTJOIN(" , ",TRUE,IF('別添②　営業時間・サービス提供時間'!L9="","",TEXT('別添②　営業時間・サービス提供時間'!L9,"h:mm")&amp;TEXT('別添②　営業時間・サービス提供時間'!M9," ～ h:mm")),IF('別添②　営業時間・サービス提供時間'!N9="","",TEXT('別添②　営業時間・サービス提供時間'!N9,"h:mm")&amp;TEXT('別添②　営業時間・サービス提供時間'!O9," ～ h:mm")),IF('別添②　営業時間・サービス提供時間'!P9="","",TEXT('別添②　営業時間・サービス提供時間'!P9,"h:mm")&amp;TEXT('別添②　営業時間・サービス提供時間'!Q9," ～ h:mm")))</f>
        <v/>
      </c>
      <c r="K73" s="188"/>
      <c r="L73" s="188"/>
      <c r="M73" s="188"/>
      <c r="N73" s="188"/>
      <c r="O73" s="188"/>
      <c r="P73" s="188"/>
      <c r="Q73" s="188"/>
      <c r="R73" s="188"/>
      <c r="S73" s="188"/>
      <c r="T73" s="188"/>
      <c r="U73" s="188"/>
      <c r="V73" s="188"/>
      <c r="W73" s="189"/>
      <c r="X73" s="187" t="str">
        <f>_xlfn.TEXTJOIN(" , ",TRUE,IF('別添②　営業時間・サービス提供時間'!R9="","",TEXT('別添②　営業時間・サービス提供時間'!R9,"h:mm")&amp;TEXT('別添②　営業時間・サービス提供時間'!S9," ～ h:mm")),IF('別添②　営業時間・サービス提供時間'!T9="","",TEXT('別添②　営業時間・サービス提供時間'!T9,"h:mm")&amp;TEXT('別添②　営業時間・サービス提供時間'!U9," ～ h:mm")),IF('別添②　営業時間・サービス提供時間'!V9="","",TEXT('別添②　営業時間・サービス提供時間'!V9,"h:mm")&amp;TEXT('別添②　営業時間・サービス提供時間'!W9," ～ h:mm")))</f>
        <v/>
      </c>
      <c r="Y73" s="188"/>
      <c r="Z73" s="188"/>
      <c r="AA73" s="188"/>
      <c r="AB73" s="188"/>
      <c r="AC73" s="188"/>
      <c r="AD73" s="188"/>
      <c r="AE73" s="188"/>
      <c r="AF73" s="188"/>
      <c r="AG73" s="188"/>
      <c r="AH73" s="188"/>
      <c r="AI73" s="188"/>
      <c r="AJ73" s="188"/>
      <c r="AK73" s="189"/>
      <c r="AL73" s="199" t="str">
        <f>IF('別添②　営業時間・サービス提供時間'!X9="","",'別添②　営業時間・サービス提供時間'!X9)</f>
        <v/>
      </c>
      <c r="AM73" s="200"/>
      <c r="AN73" s="187" t="str">
        <f>IF('別添②　営業時間・サービス提供時間'!Y9="","",'別添②　営業時間・サービス提供時間'!Y9)</f>
        <v/>
      </c>
      <c r="AO73" s="188"/>
      <c r="AP73" s="188"/>
      <c r="AQ73" s="188"/>
      <c r="AR73" s="189"/>
    </row>
    <row r="74" spans="1:76" ht="25.5" customHeight="1" thickBot="1">
      <c r="A74" s="167"/>
      <c r="B74" s="166" t="str">
        <f>IF('別添②　営業時間・サービス提供時間'!B10="","",'別添②　営業時間・サービス提供時間'!A10)</f>
        <v/>
      </c>
      <c r="C74" s="203" t="str">
        <f>IF('別添②　営業時間・サービス提供時間'!B10="","",'別添②　営業時間・サービス提供時間'!B10)</f>
        <v/>
      </c>
      <c r="D74" s="204"/>
      <c r="E74" s="205"/>
      <c r="F74" s="187" t="str">
        <f>_xlfn.TEXTJOIN("・",TRUE,'別添②　営業時間・サービス提供時間'!Z10:AH10)</f>
        <v/>
      </c>
      <c r="G74" s="188"/>
      <c r="H74" s="188"/>
      <c r="I74" s="189"/>
      <c r="J74" s="187" t="str">
        <f>_xlfn.TEXTJOIN(" , ",TRUE,IF('別添②　営業時間・サービス提供時間'!L10="","",TEXT('別添②　営業時間・サービス提供時間'!L10,"h:mm")&amp;TEXT('別添②　営業時間・サービス提供時間'!M10," ～ h:mm")),IF('別添②　営業時間・サービス提供時間'!N10="","",TEXT('別添②　営業時間・サービス提供時間'!N10,"h:mm")&amp;TEXT('別添②　営業時間・サービス提供時間'!O10," ～ h:mm")),IF('別添②　営業時間・サービス提供時間'!P10="","",TEXT('別添②　営業時間・サービス提供時間'!P10,"h:mm")&amp;TEXT('別添②　営業時間・サービス提供時間'!Q10," ～ h:mm")))</f>
        <v/>
      </c>
      <c r="K74" s="188"/>
      <c r="L74" s="188"/>
      <c r="M74" s="188"/>
      <c r="N74" s="188"/>
      <c r="O74" s="188"/>
      <c r="P74" s="188"/>
      <c r="Q74" s="188"/>
      <c r="R74" s="188"/>
      <c r="S74" s="188"/>
      <c r="T74" s="188"/>
      <c r="U74" s="188"/>
      <c r="V74" s="188"/>
      <c r="W74" s="189"/>
      <c r="X74" s="187" t="str">
        <f>_xlfn.TEXTJOIN(" , ",TRUE,IF('別添②　営業時間・サービス提供時間'!R10="","",TEXT('別添②　営業時間・サービス提供時間'!R10,"h:mm")&amp;TEXT('別添②　営業時間・サービス提供時間'!S10," ～ h:mm")),IF('別添②　営業時間・サービス提供時間'!T10="","",TEXT('別添②　営業時間・サービス提供時間'!T10,"h:mm")&amp;TEXT('別添②　営業時間・サービス提供時間'!U10," ～ h:mm")),IF('別添②　営業時間・サービス提供時間'!V10="","",TEXT('別添②　営業時間・サービス提供時間'!V10,"h:mm")&amp;TEXT('別添②　営業時間・サービス提供時間'!W10," ～ h:mm")))</f>
        <v/>
      </c>
      <c r="Y74" s="188"/>
      <c r="Z74" s="188"/>
      <c r="AA74" s="188"/>
      <c r="AB74" s="188"/>
      <c r="AC74" s="188"/>
      <c r="AD74" s="188"/>
      <c r="AE74" s="188"/>
      <c r="AF74" s="188"/>
      <c r="AG74" s="188"/>
      <c r="AH74" s="188"/>
      <c r="AI74" s="188"/>
      <c r="AJ74" s="188"/>
      <c r="AK74" s="189"/>
      <c r="AL74" s="229" t="str">
        <f>IF('別添②　営業時間・サービス提供時間'!X10="","",'別添②　営業時間・サービス提供時間'!X10)</f>
        <v/>
      </c>
      <c r="AM74" s="247"/>
      <c r="AN74" s="190" t="str">
        <f>IF('別添②　営業時間・サービス提供時間'!Y10="","",'別添②　営業時間・サービス提供時間'!Y10)</f>
        <v/>
      </c>
      <c r="AO74" s="191"/>
      <c r="AP74" s="191"/>
      <c r="AQ74" s="191"/>
      <c r="AR74" s="192"/>
    </row>
    <row r="75" spans="1:76" ht="25.5" customHeight="1" thickBot="1">
      <c r="A75" s="165"/>
      <c r="B75" s="170" t="str">
        <f>IF('別添②　営業時間・サービス提供時間'!B11="","",'別添②　営業時間・サービス提供時間'!A11)</f>
        <v/>
      </c>
      <c r="C75" s="203" t="str">
        <f>IF('別添②　営業時間・サービス提供時間'!B11="","",'別添②　営業時間・サービス提供時間'!B11)</f>
        <v/>
      </c>
      <c r="D75" s="204"/>
      <c r="E75" s="205"/>
      <c r="F75" s="187" t="str">
        <f>_xlfn.TEXTJOIN("・",TRUE,'別添②　営業時間・サービス提供時間'!Z11:AH11)</f>
        <v/>
      </c>
      <c r="G75" s="188"/>
      <c r="H75" s="188"/>
      <c r="I75" s="189"/>
      <c r="J75" s="187" t="str">
        <f>_xlfn.TEXTJOIN(" , ",TRUE,IF('別添②　営業時間・サービス提供時間'!L11="","",TEXT('別添②　営業時間・サービス提供時間'!L11,"h:mm")&amp;TEXT('別添②　営業時間・サービス提供時間'!M11," ～ h:mm")),IF('別添②　営業時間・サービス提供時間'!N11="","",TEXT('別添②　営業時間・サービス提供時間'!N11,"h:mm")&amp;TEXT('別添②　営業時間・サービス提供時間'!O11," ～ h:mm")),IF('別添②　営業時間・サービス提供時間'!P11="","",TEXT('別添②　営業時間・サービス提供時間'!P11,"h:mm")&amp;TEXT('別添②　営業時間・サービス提供時間'!Q11," ～ h:mm")))</f>
        <v/>
      </c>
      <c r="K75" s="188"/>
      <c r="L75" s="188"/>
      <c r="M75" s="188"/>
      <c r="N75" s="188"/>
      <c r="O75" s="188"/>
      <c r="P75" s="188"/>
      <c r="Q75" s="188"/>
      <c r="R75" s="188"/>
      <c r="S75" s="188"/>
      <c r="T75" s="188"/>
      <c r="U75" s="188"/>
      <c r="V75" s="188"/>
      <c r="W75" s="189"/>
      <c r="X75" s="187" t="str">
        <f>_xlfn.TEXTJOIN(" , ",TRUE,IF('別添②　営業時間・サービス提供時間'!R11="","",TEXT('別添②　営業時間・サービス提供時間'!R11,"h:mm")&amp;TEXT('別添②　営業時間・サービス提供時間'!S11," ～ h:mm")),IF('別添②　営業時間・サービス提供時間'!T11="","",TEXT('別添②　営業時間・サービス提供時間'!T11,"h:mm")&amp;TEXT('別添②　営業時間・サービス提供時間'!U11," ～ h:mm")),IF('別添②　営業時間・サービス提供時間'!V11="","",TEXT('別添②　営業時間・サービス提供時間'!V11,"h:mm")&amp;TEXT('別添②　営業時間・サービス提供時間'!W11," ～ h:mm")))</f>
        <v/>
      </c>
      <c r="Y75" s="188"/>
      <c r="Z75" s="188"/>
      <c r="AA75" s="188"/>
      <c r="AB75" s="188"/>
      <c r="AC75" s="188"/>
      <c r="AD75" s="188"/>
      <c r="AE75" s="188"/>
      <c r="AF75" s="188"/>
      <c r="AG75" s="188"/>
      <c r="AH75" s="188"/>
      <c r="AI75" s="188"/>
      <c r="AJ75" s="188"/>
      <c r="AK75" s="189"/>
      <c r="AL75" s="201" t="str">
        <f>IF('別添②　営業時間・サービス提供時間'!X11="","",'別添②　営業時間・サービス提供時間'!X11)</f>
        <v/>
      </c>
      <c r="AM75" s="202"/>
      <c r="AN75" s="193" t="str">
        <f>IF('別添②　営業時間・サービス提供時間'!Y11="","",'別添②　営業時間・サービス提供時間'!Y11)</f>
        <v/>
      </c>
      <c r="AO75" s="194"/>
      <c r="AP75" s="194"/>
      <c r="AQ75" s="194"/>
      <c r="AR75" s="195"/>
    </row>
    <row r="76" spans="1:76" ht="25.5" customHeight="1" thickBot="1">
      <c r="A76" s="165"/>
      <c r="B76" s="170" t="str">
        <f>IF('別添②　営業時間・サービス提供時間'!B12="","",'別添②　営業時間・サービス提供時間'!A12)</f>
        <v/>
      </c>
      <c r="C76" s="203" t="str">
        <f>IF('別添②　営業時間・サービス提供時間'!B12="","",'別添②　営業時間・サービス提供時間'!B12)</f>
        <v/>
      </c>
      <c r="D76" s="204"/>
      <c r="E76" s="205"/>
      <c r="F76" s="187" t="str">
        <f>_xlfn.TEXTJOIN("・",TRUE,'別添②　営業時間・サービス提供時間'!Z12:AH12)</f>
        <v/>
      </c>
      <c r="G76" s="188"/>
      <c r="H76" s="188"/>
      <c r="I76" s="189"/>
      <c r="J76" s="187" t="str">
        <f>_xlfn.TEXTJOIN(" , ",TRUE,IF('別添②　営業時間・サービス提供時間'!L12="","",TEXT('別添②　営業時間・サービス提供時間'!L12,"h:mm")&amp;TEXT('別添②　営業時間・サービス提供時間'!M12," ～ h:mm")),IF('別添②　営業時間・サービス提供時間'!N12="","",TEXT('別添②　営業時間・サービス提供時間'!N12,"h:mm")&amp;TEXT('別添②　営業時間・サービス提供時間'!O12," ～ h:mm")),IF('別添②　営業時間・サービス提供時間'!P12="","",TEXT('別添②　営業時間・サービス提供時間'!P12,"h:mm")&amp;TEXT('別添②　営業時間・サービス提供時間'!Q12," ～ h:mm")))</f>
        <v/>
      </c>
      <c r="K76" s="188"/>
      <c r="L76" s="188"/>
      <c r="M76" s="188"/>
      <c r="N76" s="188"/>
      <c r="O76" s="188"/>
      <c r="P76" s="188"/>
      <c r="Q76" s="188"/>
      <c r="R76" s="188"/>
      <c r="S76" s="188"/>
      <c r="T76" s="188"/>
      <c r="U76" s="188"/>
      <c r="V76" s="188"/>
      <c r="W76" s="189"/>
      <c r="X76" s="187" t="str">
        <f>_xlfn.TEXTJOIN(" , ",TRUE,IF('別添②　営業時間・サービス提供時間'!R12="","",TEXT('別添②　営業時間・サービス提供時間'!R12,"h:mm")&amp;TEXT('別添②　営業時間・サービス提供時間'!S12," ～ h:mm")),IF('別添②　営業時間・サービス提供時間'!T12="","",TEXT('別添②　営業時間・サービス提供時間'!T12,"h:mm")&amp;TEXT('別添②　営業時間・サービス提供時間'!U12," ～ h:mm")),IF('別添②　営業時間・サービス提供時間'!V12="","",TEXT('別添②　営業時間・サービス提供時間'!V12,"h:mm")&amp;TEXT('別添②　営業時間・サービス提供時間'!W12," ～ h:mm")))</f>
        <v/>
      </c>
      <c r="Y76" s="188"/>
      <c r="Z76" s="188"/>
      <c r="AA76" s="188"/>
      <c r="AB76" s="188"/>
      <c r="AC76" s="188"/>
      <c r="AD76" s="188"/>
      <c r="AE76" s="188"/>
      <c r="AF76" s="188"/>
      <c r="AG76" s="188"/>
      <c r="AH76" s="188"/>
      <c r="AI76" s="188"/>
      <c r="AJ76" s="188"/>
      <c r="AK76" s="189"/>
      <c r="AL76" s="201" t="str">
        <f>IF('別添②　営業時間・サービス提供時間'!X12="","",'別添②　営業時間・サービス提供時間'!X12)</f>
        <v/>
      </c>
      <c r="AM76" s="202"/>
      <c r="AN76" s="196" t="str">
        <f>IF('別添②　営業時間・サービス提供時間'!Y12="","",'別添②　営業時間・サービス提供時間'!Y12)</f>
        <v/>
      </c>
      <c r="AO76" s="197"/>
      <c r="AP76" s="197"/>
      <c r="AQ76" s="197"/>
      <c r="AR76" s="198"/>
    </row>
    <row r="77" spans="1:76" ht="25.5" customHeight="1" thickBot="1">
      <c r="A77" s="167"/>
      <c r="B77" s="170" t="str">
        <f>IF('別添②　営業時間・サービス提供時間'!B13="","",'別添②　営業時間・サービス提供時間'!A13)</f>
        <v/>
      </c>
      <c r="C77" s="203" t="str">
        <f>IF('別添②　営業時間・サービス提供時間'!B13="","",'別添②　営業時間・サービス提供時間'!B13)</f>
        <v/>
      </c>
      <c r="D77" s="204"/>
      <c r="E77" s="205"/>
      <c r="F77" s="187" t="str">
        <f>_xlfn.TEXTJOIN("・",TRUE,'別添②　営業時間・サービス提供時間'!Z13:AH13)</f>
        <v/>
      </c>
      <c r="G77" s="188"/>
      <c r="H77" s="188"/>
      <c r="I77" s="189"/>
      <c r="J77" s="187" t="str">
        <f>_xlfn.TEXTJOIN(" , ",TRUE,IF('別添②　営業時間・サービス提供時間'!L13="","",TEXT('別添②　営業時間・サービス提供時間'!L13,"h:mm")&amp;TEXT('別添②　営業時間・サービス提供時間'!M13," ～ h:mm")),IF('別添②　営業時間・サービス提供時間'!N13="","",TEXT('別添②　営業時間・サービス提供時間'!N13,"h:mm")&amp;TEXT('別添②　営業時間・サービス提供時間'!O13," ～ h:mm")),IF('別添②　営業時間・サービス提供時間'!P13="","",TEXT('別添②　営業時間・サービス提供時間'!P13,"h:mm")&amp;TEXT('別添②　営業時間・サービス提供時間'!Q13," ～ h:mm")))</f>
        <v/>
      </c>
      <c r="K77" s="188"/>
      <c r="L77" s="188"/>
      <c r="M77" s="188"/>
      <c r="N77" s="188"/>
      <c r="O77" s="188"/>
      <c r="P77" s="188"/>
      <c r="Q77" s="188"/>
      <c r="R77" s="188"/>
      <c r="S77" s="188"/>
      <c r="T77" s="188"/>
      <c r="U77" s="188"/>
      <c r="V77" s="188"/>
      <c r="W77" s="189"/>
      <c r="X77" s="187" t="str">
        <f>_xlfn.TEXTJOIN(" , ",TRUE,IF('別添②　営業時間・サービス提供時間'!R13="","",TEXT('別添②　営業時間・サービス提供時間'!R13,"h:mm")&amp;TEXT('別添②　営業時間・サービス提供時間'!S13," ～ h:mm")),IF('別添②　営業時間・サービス提供時間'!T13="","",TEXT('別添②　営業時間・サービス提供時間'!T13,"h:mm")&amp;TEXT('別添②　営業時間・サービス提供時間'!U13," ～ h:mm")),IF('別添②　営業時間・サービス提供時間'!V13="","",TEXT('別添②　営業時間・サービス提供時間'!V13,"h:mm")&amp;TEXT('別添②　営業時間・サービス提供時間'!W13," ～ h:mm")))</f>
        <v/>
      </c>
      <c r="Y77" s="188"/>
      <c r="Z77" s="188"/>
      <c r="AA77" s="188"/>
      <c r="AB77" s="188"/>
      <c r="AC77" s="188"/>
      <c r="AD77" s="188"/>
      <c r="AE77" s="188"/>
      <c r="AF77" s="188"/>
      <c r="AG77" s="188"/>
      <c r="AH77" s="188"/>
      <c r="AI77" s="188"/>
      <c r="AJ77" s="188"/>
      <c r="AK77" s="189"/>
      <c r="AL77" s="201" t="str">
        <f>IF('別添②　営業時間・サービス提供時間'!X13="","",'別添②　営業時間・サービス提供時間'!X13)</f>
        <v/>
      </c>
      <c r="AM77" s="202"/>
      <c r="AN77" s="196" t="str">
        <f>IF('別添②　営業時間・サービス提供時間'!Y13="","",'別添②　営業時間・サービス提供時間'!Y13)</f>
        <v/>
      </c>
      <c r="AO77" s="197"/>
      <c r="AP77" s="197"/>
      <c r="AQ77" s="197"/>
      <c r="AR77" s="198"/>
    </row>
    <row r="78" spans="1:76" ht="25.5" customHeight="1" thickBot="1">
      <c r="A78" s="167"/>
      <c r="B78" s="170" t="str">
        <f>IF('別添②　営業時間・サービス提供時間'!B14="","",'別添②　営業時間・サービス提供時間'!A14)</f>
        <v/>
      </c>
      <c r="C78" s="203" t="str">
        <f>IF('別添②　営業時間・サービス提供時間'!B14="","",'別添②　営業時間・サービス提供時間'!B14)</f>
        <v/>
      </c>
      <c r="D78" s="204"/>
      <c r="E78" s="205"/>
      <c r="F78" s="187" t="str">
        <f>_xlfn.TEXTJOIN("・",TRUE,'別添②　営業時間・サービス提供時間'!Z14:AH14)</f>
        <v/>
      </c>
      <c r="G78" s="188"/>
      <c r="H78" s="188"/>
      <c r="I78" s="189"/>
      <c r="J78" s="187" t="str">
        <f>_xlfn.TEXTJOIN(" , ",TRUE,IF('別添②　営業時間・サービス提供時間'!L14="","",TEXT('別添②　営業時間・サービス提供時間'!L14,"h:mm")&amp;TEXT('別添②　営業時間・サービス提供時間'!M14," ～ h:mm")),IF('別添②　営業時間・サービス提供時間'!N14="","",TEXT('別添②　営業時間・サービス提供時間'!N14,"h:mm")&amp;TEXT('別添②　営業時間・サービス提供時間'!O14," ～ h:mm")),IF('別添②　営業時間・サービス提供時間'!P14="","",TEXT('別添②　営業時間・サービス提供時間'!P14,"h:mm")&amp;TEXT('別添②　営業時間・サービス提供時間'!Q14," ～ h:mm")))</f>
        <v/>
      </c>
      <c r="K78" s="188"/>
      <c r="L78" s="188"/>
      <c r="M78" s="188"/>
      <c r="N78" s="188"/>
      <c r="O78" s="188"/>
      <c r="P78" s="188"/>
      <c r="Q78" s="188"/>
      <c r="R78" s="188"/>
      <c r="S78" s="188"/>
      <c r="T78" s="188"/>
      <c r="U78" s="188"/>
      <c r="V78" s="188"/>
      <c r="W78" s="189"/>
      <c r="X78" s="187" t="str">
        <f>_xlfn.TEXTJOIN(" , ",TRUE,IF('別添②　営業時間・サービス提供時間'!R14="","",TEXT('別添②　営業時間・サービス提供時間'!R14,"h:mm")&amp;TEXT('別添②　営業時間・サービス提供時間'!S14," ～ h:mm")),IF('別添②　営業時間・サービス提供時間'!T14="","",TEXT('別添②　営業時間・サービス提供時間'!T14,"h:mm")&amp;TEXT('別添②　営業時間・サービス提供時間'!U14," ～ h:mm")),IF('別添②　営業時間・サービス提供時間'!V14="","",TEXT('別添②　営業時間・サービス提供時間'!V14,"h:mm")&amp;TEXT('別添②　営業時間・サービス提供時間'!W14," ～ h:mm")))</f>
        <v/>
      </c>
      <c r="Y78" s="188"/>
      <c r="Z78" s="188"/>
      <c r="AA78" s="188"/>
      <c r="AB78" s="188"/>
      <c r="AC78" s="188"/>
      <c r="AD78" s="188"/>
      <c r="AE78" s="188"/>
      <c r="AF78" s="188"/>
      <c r="AG78" s="188"/>
      <c r="AH78" s="188"/>
      <c r="AI78" s="188"/>
      <c r="AJ78" s="188"/>
      <c r="AK78" s="189"/>
      <c r="AL78" s="201" t="str">
        <f>IF('別添②　営業時間・サービス提供時間'!X14="","",'別添②　営業時間・サービス提供時間'!X14)</f>
        <v/>
      </c>
      <c r="AM78" s="202"/>
      <c r="AN78" s="196" t="str">
        <f>IF('別添②　営業時間・サービス提供時間'!Y14="","",'別添②　営業時間・サービス提供時間'!Y14)</f>
        <v/>
      </c>
      <c r="AO78" s="197"/>
      <c r="AP78" s="197"/>
      <c r="AQ78" s="197"/>
      <c r="AR78" s="198"/>
    </row>
    <row r="79" spans="1:76" ht="25.5" customHeight="1" thickBot="1">
      <c r="A79" s="167"/>
      <c r="B79" s="170" t="str">
        <f>IF('別添②　営業時間・サービス提供時間'!B15="","",'別添②　営業時間・サービス提供時間'!A15)</f>
        <v/>
      </c>
      <c r="C79" s="203" t="str">
        <f>IF('別添②　営業時間・サービス提供時間'!B15="","",'別添②　営業時間・サービス提供時間'!B15)</f>
        <v/>
      </c>
      <c r="D79" s="204"/>
      <c r="E79" s="205"/>
      <c r="F79" s="187" t="str">
        <f>_xlfn.TEXTJOIN("・",TRUE,'別添②　営業時間・サービス提供時間'!Z15:AH15)</f>
        <v/>
      </c>
      <c r="G79" s="188"/>
      <c r="H79" s="188"/>
      <c r="I79" s="189"/>
      <c r="J79" s="187" t="str">
        <f>_xlfn.TEXTJOIN(" , ",TRUE,IF('別添②　営業時間・サービス提供時間'!L15="","",TEXT('別添②　営業時間・サービス提供時間'!L15,"h:mm")&amp;TEXT('別添②　営業時間・サービス提供時間'!M15," ～ h:mm")),IF('別添②　営業時間・サービス提供時間'!N15="","",TEXT('別添②　営業時間・サービス提供時間'!N15,"h:mm")&amp;TEXT('別添②　営業時間・サービス提供時間'!O15," ～ h:mm")),IF('別添②　営業時間・サービス提供時間'!P15="","",TEXT('別添②　営業時間・サービス提供時間'!P15,"h:mm")&amp;TEXT('別添②　営業時間・サービス提供時間'!Q15," ～ h:mm")))</f>
        <v/>
      </c>
      <c r="K79" s="188"/>
      <c r="L79" s="188"/>
      <c r="M79" s="188"/>
      <c r="N79" s="188"/>
      <c r="O79" s="188"/>
      <c r="P79" s="188"/>
      <c r="Q79" s="188"/>
      <c r="R79" s="188"/>
      <c r="S79" s="188"/>
      <c r="T79" s="188"/>
      <c r="U79" s="188"/>
      <c r="V79" s="188"/>
      <c r="W79" s="189"/>
      <c r="X79" s="187" t="str">
        <f>_xlfn.TEXTJOIN(" , ",TRUE,IF('別添②　営業時間・サービス提供時間'!R15="","",TEXT('別添②　営業時間・サービス提供時間'!R15,"h:mm")&amp;TEXT('別添②　営業時間・サービス提供時間'!S15," ～ h:mm")),IF('別添②　営業時間・サービス提供時間'!T15="","",TEXT('別添②　営業時間・サービス提供時間'!T15,"h:mm")&amp;TEXT('別添②　営業時間・サービス提供時間'!U15," ～ h:mm")),IF('別添②　営業時間・サービス提供時間'!V15="","",TEXT('別添②　営業時間・サービス提供時間'!V15,"h:mm")&amp;TEXT('別添②　営業時間・サービス提供時間'!W15," ～ h:mm")))</f>
        <v/>
      </c>
      <c r="Y79" s="188"/>
      <c r="Z79" s="188"/>
      <c r="AA79" s="188"/>
      <c r="AB79" s="188"/>
      <c r="AC79" s="188"/>
      <c r="AD79" s="188"/>
      <c r="AE79" s="188"/>
      <c r="AF79" s="188"/>
      <c r="AG79" s="188"/>
      <c r="AH79" s="188"/>
      <c r="AI79" s="188"/>
      <c r="AJ79" s="188"/>
      <c r="AK79" s="189"/>
      <c r="AL79" s="187" t="str">
        <f>IF('別添②　営業時間・サービス提供時間'!X15="","",'別添②　営業時間・サービス提供時間'!X15)</f>
        <v/>
      </c>
      <c r="AM79" s="189"/>
      <c r="AN79" s="193" t="str">
        <f>IF('別添②　営業時間・サービス提供時間'!Y15="","",'別添②　営業時間・サービス提供時間'!Y15)</f>
        <v/>
      </c>
      <c r="AO79" s="194"/>
      <c r="AP79" s="194"/>
      <c r="AQ79" s="194"/>
      <c r="AR79" s="195"/>
    </row>
    <row r="80" spans="1:76" ht="22.95" customHeight="1">
      <c r="C80" s="191"/>
      <c r="D80" s="191"/>
      <c r="E80" s="191"/>
      <c r="F80" s="191"/>
      <c r="G80" s="191"/>
      <c r="H80" s="191"/>
      <c r="I80" s="191"/>
      <c r="J80" s="191"/>
      <c r="K80" s="191"/>
      <c r="L80" s="191"/>
      <c r="M80" s="191"/>
      <c r="N80" s="191"/>
      <c r="O80" s="191"/>
      <c r="P80" s="191"/>
      <c r="Q80" s="191"/>
      <c r="R80" s="191"/>
      <c r="S80" s="191"/>
      <c r="T80" s="191"/>
      <c r="U80" s="191"/>
      <c r="V80" s="191"/>
      <c r="W80" s="191"/>
      <c r="X80" s="191"/>
      <c r="Y80" s="191"/>
      <c r="Z80" s="191"/>
      <c r="AA80" s="191"/>
      <c r="AB80" s="191"/>
      <c r="AC80" s="191"/>
      <c r="AD80" s="191"/>
      <c r="AE80" s="191"/>
      <c r="AF80" s="191"/>
      <c r="AG80" s="191"/>
      <c r="AH80" s="191"/>
      <c r="AI80" s="191"/>
      <c r="AJ80" s="191"/>
      <c r="AK80" s="191"/>
      <c r="AL80" s="191"/>
      <c r="AM80" s="191"/>
      <c r="AN80" s="191"/>
      <c r="AO80" s="191"/>
      <c r="AP80" s="191"/>
      <c r="AQ80" s="191"/>
      <c r="AR80" s="191"/>
    </row>
    <row r="81" spans="2:41" ht="22.95" customHeight="1">
      <c r="B81" s="180"/>
      <c r="C81" s="180"/>
      <c r="D81" s="180"/>
      <c r="E81" s="180"/>
      <c r="F81" s="180"/>
      <c r="G81" s="180"/>
      <c r="H81" s="180"/>
      <c r="I81" s="180"/>
      <c r="J81" s="180"/>
      <c r="K81" s="180"/>
      <c r="L81" s="180"/>
      <c r="M81" s="180"/>
      <c r="N81" s="180"/>
      <c r="O81" s="180"/>
      <c r="P81" s="180"/>
      <c r="Q81" s="180"/>
      <c r="R81" s="180"/>
      <c r="S81" s="180"/>
      <c r="T81" s="180"/>
      <c r="U81" s="180"/>
      <c r="V81" s="180"/>
      <c r="W81" s="180"/>
      <c r="X81" s="180"/>
      <c r="Y81" s="180"/>
      <c r="Z81" s="180"/>
      <c r="AA81" s="180"/>
      <c r="AB81" s="180"/>
      <c r="AC81" s="180"/>
      <c r="AD81" s="180"/>
      <c r="AE81" s="180"/>
      <c r="AF81" s="180"/>
      <c r="AG81" s="180"/>
      <c r="AH81" s="180"/>
      <c r="AI81" s="180"/>
      <c r="AJ81" s="180"/>
      <c r="AK81" s="180"/>
      <c r="AL81" s="180"/>
      <c r="AM81" s="180"/>
      <c r="AN81" s="180"/>
    </row>
    <row r="82" spans="2:41" ht="22.95" customHeight="1">
      <c r="B82" s="180" t="s">
        <v>4</v>
      </c>
      <c r="C82" s="180"/>
      <c r="D82" s="180"/>
      <c r="E82" s="180"/>
      <c r="F82" s="180"/>
      <c r="G82" s="180"/>
      <c r="H82" s="180"/>
      <c r="I82" s="180"/>
      <c r="J82" s="180"/>
      <c r="K82" s="180"/>
      <c r="L82" s="180"/>
      <c r="M82" s="180"/>
      <c r="N82" s="180"/>
      <c r="O82" s="180"/>
      <c r="P82" s="180"/>
      <c r="Q82" s="180"/>
      <c r="R82" s="180"/>
      <c r="S82" s="180"/>
      <c r="T82" s="180"/>
      <c r="U82" s="180"/>
      <c r="V82" s="180"/>
      <c r="W82" s="180"/>
      <c r="X82" s="180"/>
      <c r="Y82" s="180"/>
      <c r="Z82" s="180"/>
      <c r="AA82" s="180"/>
      <c r="AB82" s="180"/>
      <c r="AC82" s="180"/>
      <c r="AD82" s="180"/>
      <c r="AE82" s="180"/>
      <c r="AF82" s="180"/>
      <c r="AG82" s="180"/>
      <c r="AH82" s="180"/>
      <c r="AI82" s="180"/>
      <c r="AJ82" s="180"/>
      <c r="AK82" s="180"/>
      <c r="AL82" s="180"/>
      <c r="AM82" s="180"/>
      <c r="AN82" s="180"/>
    </row>
    <row r="83" spans="2:41" ht="22.95" customHeight="1">
      <c r="B83" s="171" t="s">
        <v>72</v>
      </c>
      <c r="C83" s="179" t="s">
        <v>197</v>
      </c>
      <c r="D83" s="179"/>
      <c r="E83" s="179"/>
      <c r="F83" s="179"/>
      <c r="G83" s="179"/>
      <c r="H83" s="179"/>
      <c r="I83" s="179"/>
      <c r="J83" s="179"/>
      <c r="K83" s="179"/>
      <c r="L83" s="179"/>
      <c r="M83" s="179"/>
      <c r="N83" s="179"/>
      <c r="O83" s="179"/>
      <c r="P83" s="179"/>
      <c r="Q83" s="179"/>
      <c r="R83" s="179"/>
      <c r="S83" s="179"/>
      <c r="T83" s="179"/>
      <c r="U83" s="179"/>
      <c r="V83" s="179"/>
      <c r="W83" s="179"/>
      <c r="X83" s="179"/>
      <c r="Y83" s="179"/>
      <c r="Z83" s="179"/>
      <c r="AA83" s="179"/>
      <c r="AB83" s="179"/>
      <c r="AC83" s="179"/>
      <c r="AD83" s="179"/>
      <c r="AE83" s="179"/>
      <c r="AF83" s="179"/>
      <c r="AG83" s="179"/>
      <c r="AH83" s="179"/>
      <c r="AI83" s="179"/>
      <c r="AJ83" s="179"/>
      <c r="AK83" s="179"/>
      <c r="AL83" s="179"/>
      <c r="AM83" s="179"/>
      <c r="AN83" s="179"/>
      <c r="AO83" s="172"/>
    </row>
    <row r="84" spans="2:41" ht="22.95" customHeight="1">
      <c r="B84" s="171" t="s">
        <v>73</v>
      </c>
      <c r="C84" s="179" t="s">
        <v>198</v>
      </c>
      <c r="D84" s="179"/>
      <c r="E84" s="179"/>
      <c r="F84" s="179"/>
      <c r="G84" s="179"/>
      <c r="H84" s="179"/>
      <c r="I84" s="179"/>
      <c r="J84" s="179"/>
      <c r="K84" s="179"/>
      <c r="L84" s="179"/>
      <c r="M84" s="179"/>
      <c r="N84" s="179"/>
      <c r="O84" s="179"/>
      <c r="P84" s="179"/>
      <c r="Q84" s="179"/>
      <c r="R84" s="179"/>
      <c r="S84" s="179"/>
      <c r="T84" s="179"/>
      <c r="U84" s="179"/>
      <c r="V84" s="179"/>
      <c r="W84" s="179"/>
      <c r="X84" s="179"/>
      <c r="Y84" s="179"/>
      <c r="Z84" s="179"/>
      <c r="AA84" s="179"/>
      <c r="AB84" s="179"/>
      <c r="AC84" s="179"/>
      <c r="AD84" s="179"/>
      <c r="AE84" s="179"/>
      <c r="AF84" s="179"/>
      <c r="AG84" s="179"/>
      <c r="AH84" s="179"/>
      <c r="AI84" s="179"/>
      <c r="AJ84" s="179"/>
      <c r="AK84" s="179"/>
      <c r="AL84" s="179"/>
      <c r="AM84" s="179"/>
      <c r="AN84" s="179"/>
    </row>
    <row r="85" spans="2:41" ht="22.95" customHeight="1">
      <c r="B85" s="171" t="s">
        <v>74</v>
      </c>
      <c r="C85" s="178" t="s">
        <v>199</v>
      </c>
      <c r="D85" s="178"/>
      <c r="E85" s="178"/>
      <c r="F85" s="178"/>
      <c r="G85" s="178"/>
      <c r="H85" s="178"/>
      <c r="I85" s="178"/>
      <c r="J85" s="178"/>
      <c r="K85" s="178"/>
      <c r="L85" s="178"/>
      <c r="M85" s="178"/>
      <c r="N85" s="178"/>
      <c r="O85" s="178"/>
      <c r="P85" s="178"/>
      <c r="Q85" s="178"/>
      <c r="R85" s="178"/>
      <c r="S85" s="178"/>
      <c r="T85" s="178"/>
      <c r="U85" s="178"/>
      <c r="V85" s="178"/>
      <c r="W85" s="178"/>
      <c r="X85" s="178"/>
      <c r="Y85" s="178"/>
      <c r="Z85" s="178"/>
      <c r="AA85" s="178"/>
      <c r="AB85" s="178"/>
      <c r="AC85" s="178"/>
      <c r="AD85" s="178"/>
      <c r="AE85" s="178"/>
      <c r="AF85" s="178"/>
      <c r="AG85" s="178"/>
      <c r="AH85" s="178"/>
      <c r="AI85" s="178"/>
      <c r="AJ85" s="178"/>
      <c r="AK85" s="178"/>
      <c r="AL85" s="178"/>
      <c r="AM85" s="178"/>
      <c r="AN85" s="178"/>
    </row>
    <row r="86" spans="2:41" ht="22.95" customHeight="1">
      <c r="B86" s="171" t="s">
        <v>76</v>
      </c>
      <c r="C86" s="179" t="s">
        <v>101</v>
      </c>
      <c r="D86" s="179"/>
      <c r="E86" s="179"/>
      <c r="F86" s="179"/>
      <c r="G86" s="179"/>
      <c r="H86" s="179"/>
      <c r="I86" s="179"/>
      <c r="J86" s="179"/>
      <c r="K86" s="179"/>
      <c r="L86" s="179"/>
      <c r="M86" s="179"/>
      <c r="N86" s="179"/>
      <c r="O86" s="179"/>
      <c r="P86" s="179"/>
      <c r="Q86" s="179"/>
      <c r="R86" s="179"/>
      <c r="S86" s="179"/>
      <c r="T86" s="179"/>
      <c r="U86" s="179"/>
      <c r="V86" s="179"/>
      <c r="W86" s="179"/>
      <c r="X86" s="179"/>
      <c r="Y86" s="179"/>
      <c r="Z86" s="179"/>
      <c r="AA86" s="179"/>
      <c r="AB86" s="179"/>
      <c r="AC86" s="179"/>
      <c r="AD86" s="179"/>
      <c r="AE86" s="179"/>
      <c r="AF86" s="179"/>
      <c r="AG86" s="179"/>
      <c r="AH86" s="179"/>
      <c r="AI86" s="179"/>
      <c r="AJ86" s="179"/>
      <c r="AK86" s="179"/>
      <c r="AL86" s="179"/>
      <c r="AM86" s="179"/>
      <c r="AN86" s="179"/>
    </row>
    <row r="87" spans="2:41" ht="22.95" customHeight="1">
      <c r="B87" s="171" t="s">
        <v>77</v>
      </c>
      <c r="C87" s="178" t="s">
        <v>75</v>
      </c>
      <c r="D87" s="178"/>
      <c r="E87" s="178"/>
      <c r="F87" s="178"/>
      <c r="G87" s="178"/>
      <c r="H87" s="178"/>
      <c r="I87" s="178"/>
      <c r="J87" s="178"/>
      <c r="K87" s="178"/>
      <c r="L87" s="178"/>
      <c r="M87" s="178"/>
      <c r="N87" s="178"/>
      <c r="O87" s="178"/>
      <c r="P87" s="178"/>
      <c r="Q87" s="178"/>
      <c r="R87" s="178"/>
      <c r="S87" s="178"/>
      <c r="T87" s="178"/>
      <c r="U87" s="178"/>
      <c r="V87" s="178"/>
      <c r="W87" s="178"/>
      <c r="X87" s="178"/>
      <c r="Y87" s="178"/>
      <c r="Z87" s="178"/>
      <c r="AA87" s="178"/>
      <c r="AB87" s="178"/>
      <c r="AC87" s="178"/>
      <c r="AD87" s="178"/>
      <c r="AE87" s="178"/>
      <c r="AF87" s="178"/>
      <c r="AG87" s="178"/>
      <c r="AH87" s="178"/>
      <c r="AI87" s="178"/>
      <c r="AJ87" s="178"/>
      <c r="AK87" s="178"/>
      <c r="AL87" s="178"/>
      <c r="AM87" s="178"/>
      <c r="AN87" s="178"/>
    </row>
    <row r="88" spans="2:41" ht="45" customHeight="1">
      <c r="B88" s="171" t="s">
        <v>196</v>
      </c>
      <c r="C88" s="179" t="s">
        <v>228</v>
      </c>
      <c r="D88" s="179"/>
      <c r="E88" s="179"/>
      <c r="F88" s="179"/>
      <c r="G88" s="179"/>
      <c r="H88" s="179"/>
      <c r="I88" s="179"/>
      <c r="J88" s="179"/>
      <c r="K88" s="179"/>
      <c r="L88" s="179"/>
      <c r="M88" s="179"/>
      <c r="N88" s="179"/>
      <c r="O88" s="179"/>
      <c r="P88" s="179"/>
      <c r="Q88" s="179"/>
      <c r="R88" s="179"/>
      <c r="S88" s="179"/>
      <c r="T88" s="179"/>
      <c r="U88" s="179"/>
      <c r="V88" s="179"/>
      <c r="W88" s="179"/>
      <c r="X88" s="179"/>
      <c r="Y88" s="179"/>
      <c r="Z88" s="179"/>
      <c r="AA88" s="179"/>
      <c r="AB88" s="179"/>
      <c r="AC88" s="179"/>
      <c r="AD88" s="179"/>
      <c r="AE88" s="179"/>
      <c r="AF88" s="179"/>
      <c r="AG88" s="179"/>
      <c r="AH88" s="179"/>
      <c r="AI88" s="179"/>
      <c r="AJ88" s="179"/>
      <c r="AK88" s="179"/>
      <c r="AL88" s="179"/>
      <c r="AM88" s="179"/>
      <c r="AN88" s="179"/>
    </row>
    <row r="89" spans="2:41" ht="45" customHeight="1">
      <c r="B89" s="171" t="s">
        <v>200</v>
      </c>
      <c r="C89" s="179" t="s">
        <v>201</v>
      </c>
      <c r="D89" s="179"/>
      <c r="E89" s="179"/>
      <c r="F89" s="179"/>
      <c r="G89" s="179"/>
      <c r="H89" s="179"/>
      <c r="I89" s="179"/>
      <c r="J89" s="179"/>
      <c r="K89" s="179"/>
      <c r="L89" s="179"/>
      <c r="M89" s="179"/>
      <c r="N89" s="179"/>
      <c r="O89" s="179"/>
      <c r="P89" s="179"/>
      <c r="Q89" s="179"/>
      <c r="R89" s="179"/>
      <c r="S89" s="179"/>
      <c r="T89" s="179"/>
      <c r="U89" s="179"/>
      <c r="V89" s="179"/>
      <c r="W89" s="179"/>
      <c r="X89" s="179"/>
      <c r="Y89" s="179"/>
      <c r="Z89" s="179"/>
      <c r="AA89" s="179"/>
      <c r="AB89" s="179"/>
      <c r="AC89" s="179"/>
      <c r="AD89" s="179"/>
      <c r="AE89" s="179"/>
      <c r="AF89" s="179"/>
      <c r="AG89" s="179"/>
      <c r="AH89" s="179"/>
      <c r="AI89" s="179"/>
      <c r="AJ89" s="179"/>
      <c r="AK89" s="179"/>
      <c r="AL89" s="179"/>
      <c r="AM89" s="179"/>
      <c r="AN89" s="179"/>
    </row>
    <row r="90" spans="2:41" ht="45" customHeight="1">
      <c r="B90" s="171" t="s">
        <v>202</v>
      </c>
      <c r="C90" s="179" t="s">
        <v>233</v>
      </c>
      <c r="D90" s="179"/>
      <c r="E90" s="179"/>
      <c r="F90" s="179"/>
      <c r="G90" s="179"/>
      <c r="H90" s="179"/>
      <c r="I90" s="179"/>
      <c r="J90" s="179"/>
      <c r="K90" s="179"/>
      <c r="L90" s="179"/>
      <c r="M90" s="179"/>
      <c r="N90" s="179"/>
      <c r="O90" s="179"/>
      <c r="P90" s="179"/>
      <c r="Q90" s="179"/>
      <c r="R90" s="179"/>
      <c r="S90" s="179"/>
      <c r="T90" s="179"/>
      <c r="U90" s="179"/>
      <c r="V90" s="179"/>
      <c r="W90" s="179"/>
      <c r="X90" s="179"/>
      <c r="Y90" s="179"/>
      <c r="Z90" s="179"/>
      <c r="AA90" s="179"/>
      <c r="AB90" s="179"/>
      <c r="AC90" s="179"/>
      <c r="AD90" s="179"/>
      <c r="AE90" s="179"/>
      <c r="AF90" s="179"/>
      <c r="AG90" s="179"/>
      <c r="AH90" s="179"/>
      <c r="AI90" s="179"/>
      <c r="AJ90" s="179"/>
      <c r="AK90" s="179"/>
      <c r="AL90" s="179"/>
      <c r="AM90" s="179"/>
      <c r="AN90" s="179"/>
    </row>
    <row r="91" spans="2:41" ht="22.95" customHeight="1">
      <c r="B91" s="181" t="s">
        <v>203</v>
      </c>
      <c r="C91" s="178" t="s">
        <v>78</v>
      </c>
      <c r="D91" s="178"/>
      <c r="E91" s="178"/>
      <c r="F91" s="178"/>
      <c r="G91" s="178"/>
      <c r="H91" s="178"/>
      <c r="I91" s="178"/>
      <c r="J91" s="178"/>
      <c r="K91" s="178"/>
      <c r="L91" s="178"/>
      <c r="M91" s="178"/>
      <c r="N91" s="178"/>
      <c r="O91" s="178"/>
      <c r="P91" s="178"/>
      <c r="Q91" s="178"/>
      <c r="R91" s="178"/>
      <c r="S91" s="178"/>
      <c r="T91" s="178"/>
      <c r="U91" s="178"/>
      <c r="V91" s="178"/>
      <c r="W91" s="178"/>
      <c r="X91" s="178"/>
      <c r="Y91" s="178"/>
      <c r="Z91" s="178"/>
      <c r="AA91" s="178"/>
      <c r="AB91" s="178"/>
      <c r="AC91" s="178"/>
      <c r="AD91" s="178"/>
      <c r="AE91" s="178"/>
      <c r="AF91" s="178"/>
      <c r="AG91" s="178"/>
      <c r="AH91" s="178"/>
      <c r="AI91" s="178"/>
      <c r="AJ91" s="178"/>
      <c r="AK91" s="178"/>
      <c r="AL91" s="178"/>
      <c r="AM91" s="178"/>
      <c r="AN91" s="178"/>
    </row>
    <row r="92" spans="2:41" ht="22.95" customHeight="1">
      <c r="B92" s="181"/>
      <c r="C92" s="174" t="s">
        <v>79</v>
      </c>
      <c r="D92" s="175" t="s">
        <v>80</v>
      </c>
      <c r="E92" s="176"/>
      <c r="F92" s="178" t="s">
        <v>94</v>
      </c>
      <c r="G92" s="178"/>
      <c r="H92" s="178"/>
      <c r="I92" s="178"/>
      <c r="J92" s="178"/>
      <c r="K92" s="178"/>
      <c r="L92" s="178"/>
      <c r="M92" s="178"/>
      <c r="N92" s="178"/>
      <c r="O92" s="178"/>
      <c r="P92" s="178"/>
      <c r="Q92" s="178"/>
      <c r="R92" s="178"/>
      <c r="S92" s="178"/>
      <c r="T92" s="178"/>
      <c r="U92" s="178"/>
      <c r="V92" s="178"/>
      <c r="W92" s="178"/>
      <c r="X92" s="178"/>
      <c r="Y92" s="178"/>
      <c r="Z92" s="178"/>
      <c r="AA92" s="178"/>
      <c r="AB92" s="178"/>
      <c r="AC92" s="178"/>
      <c r="AD92" s="178"/>
      <c r="AE92" s="178"/>
      <c r="AF92" s="178"/>
      <c r="AG92" s="178"/>
      <c r="AH92" s="178"/>
      <c r="AI92" s="178"/>
      <c r="AJ92" s="178"/>
      <c r="AK92" s="178"/>
      <c r="AL92" s="178"/>
      <c r="AM92" s="178"/>
      <c r="AN92" s="178"/>
    </row>
    <row r="93" spans="2:41" ht="22.95" customHeight="1">
      <c r="B93" s="181"/>
      <c r="C93" s="177" t="s">
        <v>81</v>
      </c>
      <c r="D93" s="175" t="s">
        <v>82</v>
      </c>
      <c r="E93" s="176"/>
      <c r="F93" s="178" t="s">
        <v>96</v>
      </c>
      <c r="G93" s="178"/>
      <c r="H93" s="178"/>
      <c r="I93" s="178"/>
      <c r="J93" s="178"/>
      <c r="K93" s="178"/>
      <c r="L93" s="178"/>
      <c r="M93" s="178"/>
      <c r="N93" s="178"/>
      <c r="O93" s="178"/>
      <c r="P93" s="178"/>
      <c r="Q93" s="178"/>
      <c r="R93" s="178"/>
      <c r="S93" s="178"/>
      <c r="T93" s="178"/>
      <c r="U93" s="178"/>
      <c r="V93" s="178"/>
      <c r="W93" s="178"/>
      <c r="X93" s="178"/>
      <c r="Y93" s="178"/>
      <c r="Z93" s="178"/>
      <c r="AA93" s="178"/>
      <c r="AB93" s="178"/>
      <c r="AC93" s="178"/>
      <c r="AD93" s="178"/>
      <c r="AE93" s="178"/>
      <c r="AF93" s="178"/>
      <c r="AG93" s="178"/>
      <c r="AH93" s="178"/>
      <c r="AI93" s="178"/>
      <c r="AJ93" s="178"/>
      <c r="AK93" s="178"/>
      <c r="AL93" s="178"/>
      <c r="AM93" s="178"/>
      <c r="AN93" s="178"/>
    </row>
    <row r="94" spans="2:41" ht="22.95" customHeight="1">
      <c r="B94" s="181"/>
      <c r="C94" s="177" t="s">
        <v>83</v>
      </c>
      <c r="D94" s="175" t="s">
        <v>84</v>
      </c>
      <c r="E94" s="176"/>
      <c r="F94" s="182" t="s">
        <v>95</v>
      </c>
      <c r="G94" s="182"/>
      <c r="H94" s="182"/>
      <c r="I94" s="182"/>
      <c r="J94" s="182"/>
      <c r="K94" s="182"/>
      <c r="L94" s="182"/>
      <c r="M94" s="182"/>
      <c r="N94" s="182"/>
      <c r="O94" s="182"/>
      <c r="P94" s="182"/>
      <c r="Q94" s="182"/>
      <c r="R94" s="182"/>
      <c r="S94" s="182"/>
      <c r="T94" s="182"/>
      <c r="U94" s="182"/>
      <c r="V94" s="182"/>
      <c r="W94" s="182"/>
      <c r="X94" s="182"/>
      <c r="Y94" s="182"/>
      <c r="Z94" s="182"/>
      <c r="AA94" s="182"/>
      <c r="AB94" s="182"/>
      <c r="AC94" s="182"/>
      <c r="AD94" s="182"/>
      <c r="AE94" s="182"/>
      <c r="AF94" s="182"/>
      <c r="AG94" s="182"/>
      <c r="AH94" s="182"/>
      <c r="AI94" s="182"/>
      <c r="AJ94" s="182"/>
      <c r="AK94" s="182"/>
      <c r="AL94" s="182"/>
      <c r="AM94" s="182"/>
      <c r="AN94" s="182"/>
    </row>
    <row r="95" spans="2:41" ht="22.95" customHeight="1">
      <c r="B95" s="181"/>
      <c r="C95" s="177" t="s">
        <v>85</v>
      </c>
      <c r="D95" s="175" t="s">
        <v>86</v>
      </c>
      <c r="E95" s="176"/>
      <c r="F95" s="178" t="s">
        <v>97</v>
      </c>
      <c r="G95" s="178"/>
      <c r="H95" s="178"/>
      <c r="I95" s="178"/>
      <c r="J95" s="178"/>
      <c r="K95" s="178"/>
      <c r="L95" s="178"/>
      <c r="M95" s="178"/>
      <c r="N95" s="178"/>
      <c r="O95" s="178"/>
      <c r="P95" s="178"/>
      <c r="Q95" s="178"/>
      <c r="R95" s="178"/>
      <c r="S95" s="178"/>
      <c r="T95" s="178"/>
      <c r="U95" s="178"/>
      <c r="V95" s="178"/>
      <c r="W95" s="178"/>
      <c r="X95" s="178"/>
      <c r="Y95" s="178"/>
      <c r="Z95" s="178"/>
      <c r="AA95" s="178"/>
      <c r="AB95" s="178"/>
      <c r="AC95" s="178"/>
      <c r="AD95" s="178"/>
      <c r="AE95" s="178"/>
      <c r="AF95" s="178"/>
      <c r="AG95" s="178"/>
      <c r="AH95" s="178"/>
      <c r="AI95" s="178"/>
      <c r="AJ95" s="178"/>
      <c r="AK95" s="178"/>
      <c r="AL95" s="178"/>
      <c r="AM95" s="178"/>
      <c r="AN95" s="178"/>
    </row>
    <row r="96" spans="2:41" ht="22.5" customHeight="1">
      <c r="B96" s="181"/>
      <c r="C96" s="177" t="s">
        <v>87</v>
      </c>
      <c r="D96" s="175" t="s">
        <v>88</v>
      </c>
      <c r="F96" s="178"/>
      <c r="G96" s="178"/>
      <c r="H96" s="178"/>
      <c r="I96" s="178"/>
      <c r="J96" s="178"/>
      <c r="K96" s="178"/>
      <c r="L96" s="178"/>
      <c r="M96" s="178"/>
      <c r="N96" s="178"/>
      <c r="O96" s="178"/>
      <c r="P96" s="178"/>
      <c r="Q96" s="178"/>
      <c r="R96" s="178"/>
      <c r="S96" s="178"/>
      <c r="T96" s="178"/>
      <c r="U96" s="178"/>
      <c r="V96" s="178"/>
      <c r="W96" s="178"/>
      <c r="X96" s="178"/>
      <c r="Y96" s="178"/>
      <c r="Z96" s="178"/>
      <c r="AA96" s="178"/>
      <c r="AB96" s="178"/>
      <c r="AC96" s="178"/>
      <c r="AD96" s="178"/>
      <c r="AE96" s="178"/>
      <c r="AF96" s="178"/>
      <c r="AG96" s="178"/>
      <c r="AH96" s="178"/>
      <c r="AI96" s="178"/>
      <c r="AJ96" s="178"/>
      <c r="AK96" s="178"/>
      <c r="AL96" s="178"/>
      <c r="AM96" s="178"/>
      <c r="AN96" s="178"/>
    </row>
    <row r="97" spans="2:40" ht="10.5" customHeight="1">
      <c r="B97" s="173"/>
      <c r="C97" s="183"/>
      <c r="D97" s="183"/>
      <c r="E97" s="183"/>
      <c r="F97" s="183"/>
      <c r="G97" s="183"/>
      <c r="H97" s="183"/>
      <c r="I97" s="183"/>
      <c r="J97" s="183"/>
      <c r="K97" s="183"/>
      <c r="L97" s="183"/>
      <c r="M97" s="183"/>
      <c r="N97" s="183"/>
      <c r="O97" s="183"/>
      <c r="P97" s="183"/>
      <c r="Q97" s="183"/>
      <c r="R97" s="183"/>
      <c r="S97" s="183"/>
      <c r="T97" s="183"/>
      <c r="U97" s="183"/>
      <c r="V97" s="183"/>
      <c r="W97" s="183"/>
      <c r="X97" s="183"/>
      <c r="Y97" s="183"/>
      <c r="Z97" s="183"/>
      <c r="AA97" s="183"/>
      <c r="AB97" s="183"/>
      <c r="AC97" s="183"/>
      <c r="AD97" s="183"/>
      <c r="AE97" s="183"/>
      <c r="AF97" s="183"/>
      <c r="AG97" s="183"/>
      <c r="AH97" s="183"/>
      <c r="AI97" s="183"/>
      <c r="AJ97" s="183"/>
      <c r="AK97" s="183"/>
      <c r="AL97" s="183"/>
      <c r="AM97" s="183"/>
      <c r="AN97" s="183"/>
    </row>
    <row r="98" spans="2:40" ht="66" customHeight="1">
      <c r="B98" s="171" t="s">
        <v>91</v>
      </c>
      <c r="C98" s="179" t="s">
        <v>229</v>
      </c>
      <c r="D98" s="179"/>
      <c r="E98" s="179"/>
      <c r="F98" s="179"/>
      <c r="G98" s="179"/>
      <c r="H98" s="179"/>
      <c r="I98" s="179"/>
      <c r="J98" s="179"/>
      <c r="K98" s="179"/>
      <c r="L98" s="179"/>
      <c r="M98" s="179"/>
      <c r="N98" s="179"/>
      <c r="O98" s="179"/>
      <c r="P98" s="179"/>
      <c r="Q98" s="179"/>
      <c r="R98" s="179"/>
      <c r="S98" s="179"/>
      <c r="T98" s="179"/>
      <c r="U98" s="179"/>
      <c r="V98" s="179"/>
      <c r="W98" s="179"/>
      <c r="X98" s="179"/>
      <c r="Y98" s="179"/>
      <c r="Z98" s="179"/>
      <c r="AA98" s="179"/>
      <c r="AB98" s="179"/>
      <c r="AC98" s="179"/>
      <c r="AD98" s="179"/>
      <c r="AE98" s="179"/>
      <c r="AF98" s="179"/>
      <c r="AG98" s="179"/>
      <c r="AH98" s="179"/>
      <c r="AI98" s="179"/>
      <c r="AJ98" s="179"/>
      <c r="AK98" s="179"/>
      <c r="AL98" s="179"/>
      <c r="AM98" s="179"/>
      <c r="AN98" s="179"/>
    </row>
    <row r="99" spans="2:40" ht="22.95" customHeight="1">
      <c r="B99" s="171" t="s">
        <v>183</v>
      </c>
      <c r="C99" s="178" t="s">
        <v>230</v>
      </c>
      <c r="D99" s="178"/>
      <c r="E99" s="178"/>
      <c r="F99" s="178"/>
      <c r="G99" s="178"/>
      <c r="H99" s="178"/>
      <c r="I99" s="178"/>
      <c r="J99" s="178"/>
      <c r="K99" s="178"/>
      <c r="L99" s="178"/>
      <c r="M99" s="178"/>
      <c r="N99" s="178"/>
      <c r="O99" s="178"/>
      <c r="P99" s="178"/>
      <c r="Q99" s="178"/>
      <c r="R99" s="178"/>
      <c r="S99" s="178"/>
      <c r="T99" s="178"/>
      <c r="U99" s="178"/>
      <c r="V99" s="178"/>
      <c r="W99" s="178"/>
      <c r="X99" s="178"/>
      <c r="Y99" s="178"/>
      <c r="Z99" s="178"/>
      <c r="AA99" s="178"/>
      <c r="AB99" s="178"/>
      <c r="AC99" s="178"/>
      <c r="AD99" s="178"/>
      <c r="AE99" s="178"/>
      <c r="AF99" s="178"/>
      <c r="AG99" s="178"/>
      <c r="AH99" s="178"/>
      <c r="AI99" s="178"/>
      <c r="AJ99" s="178"/>
      <c r="AK99" s="178"/>
      <c r="AL99" s="178"/>
      <c r="AM99" s="178"/>
      <c r="AN99" s="178"/>
    </row>
    <row r="100" spans="2:40" ht="22.95" customHeight="1">
      <c r="B100" s="171" t="s">
        <v>205</v>
      </c>
      <c r="C100" s="178" t="s">
        <v>210</v>
      </c>
      <c r="D100" s="178"/>
      <c r="E100" s="178"/>
      <c r="F100" s="178"/>
      <c r="G100" s="178"/>
      <c r="H100" s="178"/>
      <c r="I100" s="178"/>
      <c r="J100" s="178"/>
      <c r="K100" s="178"/>
      <c r="L100" s="178"/>
      <c r="M100" s="178"/>
      <c r="N100" s="178"/>
      <c r="O100" s="178"/>
      <c r="P100" s="178"/>
      <c r="Q100" s="178"/>
      <c r="R100" s="178"/>
      <c r="S100" s="178"/>
      <c r="T100" s="178"/>
      <c r="U100" s="178"/>
      <c r="V100" s="178"/>
      <c r="W100" s="178"/>
      <c r="X100" s="178"/>
      <c r="Y100" s="178"/>
      <c r="Z100" s="178"/>
      <c r="AA100" s="178"/>
      <c r="AB100" s="178"/>
      <c r="AC100" s="178"/>
      <c r="AD100" s="178"/>
      <c r="AE100" s="178"/>
      <c r="AF100" s="178"/>
      <c r="AG100" s="178"/>
      <c r="AH100" s="178"/>
      <c r="AI100" s="178"/>
      <c r="AJ100" s="178"/>
      <c r="AK100" s="178"/>
      <c r="AL100" s="178"/>
      <c r="AM100" s="178"/>
      <c r="AN100" s="178"/>
    </row>
    <row r="101" spans="2:40" ht="22.95" customHeight="1">
      <c r="B101" s="171" t="s">
        <v>206</v>
      </c>
      <c r="C101" s="178" t="s">
        <v>211</v>
      </c>
      <c r="D101" s="178"/>
      <c r="E101" s="178"/>
      <c r="F101" s="178"/>
      <c r="G101" s="178"/>
      <c r="H101" s="178"/>
      <c r="I101" s="178"/>
      <c r="J101" s="178"/>
      <c r="K101" s="178"/>
      <c r="L101" s="178"/>
      <c r="M101" s="178"/>
      <c r="N101" s="178"/>
      <c r="O101" s="178"/>
      <c r="P101" s="178"/>
      <c r="Q101" s="178"/>
      <c r="R101" s="178"/>
      <c r="S101" s="178"/>
      <c r="T101" s="178"/>
      <c r="U101" s="178"/>
      <c r="V101" s="178"/>
      <c r="W101" s="178"/>
      <c r="X101" s="178"/>
      <c r="Y101" s="178"/>
      <c r="Z101" s="178"/>
      <c r="AA101" s="178"/>
      <c r="AB101" s="178"/>
      <c r="AC101" s="178"/>
      <c r="AD101" s="178"/>
      <c r="AE101" s="178"/>
      <c r="AF101" s="178"/>
      <c r="AG101" s="178"/>
      <c r="AH101" s="178"/>
      <c r="AI101" s="178"/>
      <c r="AJ101" s="178"/>
      <c r="AK101" s="178"/>
      <c r="AL101" s="178"/>
      <c r="AM101" s="178"/>
      <c r="AN101" s="178"/>
    </row>
    <row r="102" spans="2:40" ht="22.95" customHeight="1">
      <c r="B102" s="171" t="s">
        <v>185</v>
      </c>
      <c r="C102" s="178" t="s">
        <v>207</v>
      </c>
      <c r="D102" s="178"/>
      <c r="E102" s="178"/>
      <c r="F102" s="178"/>
      <c r="G102" s="178"/>
      <c r="H102" s="178"/>
      <c r="I102" s="178"/>
      <c r="J102" s="178"/>
      <c r="K102" s="178"/>
      <c r="L102" s="178"/>
      <c r="M102" s="178"/>
      <c r="N102" s="178"/>
      <c r="O102" s="178"/>
      <c r="P102" s="178"/>
      <c r="Q102" s="178"/>
      <c r="R102" s="178"/>
      <c r="S102" s="178"/>
      <c r="T102" s="178"/>
      <c r="U102" s="178"/>
      <c r="V102" s="178"/>
      <c r="W102" s="178"/>
      <c r="X102" s="178"/>
      <c r="Y102" s="178"/>
      <c r="Z102" s="178"/>
      <c r="AA102" s="178"/>
      <c r="AB102" s="178"/>
      <c r="AC102" s="178"/>
      <c r="AD102" s="178"/>
      <c r="AE102" s="178"/>
      <c r="AF102" s="178"/>
      <c r="AG102" s="178"/>
      <c r="AH102" s="178"/>
      <c r="AI102" s="178"/>
      <c r="AJ102" s="178"/>
      <c r="AK102" s="178"/>
      <c r="AL102" s="178"/>
      <c r="AM102" s="178"/>
      <c r="AN102" s="178"/>
    </row>
    <row r="103" spans="2:40" ht="45.75" customHeight="1">
      <c r="B103" s="171" t="s">
        <v>169</v>
      </c>
      <c r="C103" s="179" t="s">
        <v>231</v>
      </c>
      <c r="D103" s="178"/>
      <c r="E103" s="178"/>
      <c r="F103" s="178"/>
      <c r="G103" s="178"/>
      <c r="H103" s="178"/>
      <c r="I103" s="178"/>
      <c r="J103" s="178"/>
      <c r="K103" s="178"/>
      <c r="L103" s="178"/>
      <c r="M103" s="178"/>
      <c r="N103" s="178"/>
      <c r="O103" s="178"/>
      <c r="P103" s="178"/>
      <c r="Q103" s="178"/>
      <c r="R103" s="178"/>
      <c r="S103" s="178"/>
      <c r="T103" s="178"/>
      <c r="U103" s="178"/>
      <c r="V103" s="178"/>
      <c r="W103" s="178"/>
      <c r="X103" s="178"/>
      <c r="Y103" s="178"/>
      <c r="Z103" s="178"/>
      <c r="AA103" s="178"/>
      <c r="AB103" s="178"/>
      <c r="AC103" s="178"/>
      <c r="AD103" s="178"/>
      <c r="AE103" s="178"/>
      <c r="AF103" s="178"/>
      <c r="AG103" s="178"/>
      <c r="AH103" s="178"/>
      <c r="AI103" s="178"/>
      <c r="AJ103" s="178"/>
      <c r="AK103" s="178"/>
      <c r="AL103" s="178"/>
      <c r="AM103" s="178"/>
      <c r="AN103" s="178"/>
    </row>
    <row r="104" spans="2:40" ht="22.95" customHeight="1">
      <c r="B104" s="171" t="s">
        <v>212</v>
      </c>
      <c r="C104" s="178" t="s">
        <v>232</v>
      </c>
      <c r="D104" s="178"/>
      <c r="E104" s="178"/>
      <c r="F104" s="178"/>
      <c r="G104" s="178"/>
      <c r="H104" s="178"/>
      <c r="I104" s="178"/>
      <c r="J104" s="178"/>
      <c r="K104" s="178"/>
      <c r="L104" s="178"/>
      <c r="M104" s="178"/>
      <c r="N104" s="178"/>
      <c r="O104" s="178"/>
      <c r="P104" s="178"/>
      <c r="Q104" s="178"/>
      <c r="R104" s="178"/>
      <c r="S104" s="178"/>
      <c r="T104" s="178"/>
      <c r="U104" s="178"/>
      <c r="V104" s="178"/>
      <c r="W104" s="178"/>
      <c r="X104" s="178"/>
      <c r="Y104" s="178"/>
      <c r="Z104" s="178"/>
      <c r="AA104" s="178"/>
      <c r="AB104" s="178"/>
      <c r="AC104" s="178"/>
      <c r="AD104" s="178"/>
      <c r="AE104" s="178"/>
      <c r="AF104" s="178"/>
      <c r="AG104" s="178"/>
      <c r="AH104" s="178"/>
      <c r="AI104" s="178"/>
      <c r="AJ104" s="178"/>
      <c r="AK104" s="178"/>
      <c r="AL104" s="178"/>
      <c r="AM104" s="178"/>
      <c r="AN104" s="178"/>
    </row>
    <row r="105" spans="2:40" ht="54" customHeight="1">
      <c r="B105" s="171" t="s">
        <v>213</v>
      </c>
      <c r="C105" s="179" t="s">
        <v>215</v>
      </c>
      <c r="D105" s="178"/>
      <c r="E105" s="178"/>
      <c r="F105" s="178"/>
      <c r="G105" s="178"/>
      <c r="H105" s="178"/>
      <c r="I105" s="178"/>
      <c r="J105" s="178"/>
      <c r="K105" s="178"/>
      <c r="L105" s="178"/>
      <c r="M105" s="178"/>
      <c r="N105" s="178"/>
      <c r="O105" s="178"/>
      <c r="P105" s="178"/>
      <c r="Q105" s="178"/>
      <c r="R105" s="178"/>
      <c r="S105" s="178"/>
      <c r="T105" s="178"/>
      <c r="U105" s="178"/>
      <c r="V105" s="178"/>
      <c r="W105" s="178"/>
      <c r="X105" s="178"/>
      <c r="Y105" s="178"/>
      <c r="Z105" s="178"/>
      <c r="AA105" s="178"/>
      <c r="AB105" s="178"/>
      <c r="AC105" s="178"/>
      <c r="AD105" s="178"/>
      <c r="AE105" s="178"/>
      <c r="AF105" s="178"/>
      <c r="AG105" s="178"/>
      <c r="AH105" s="178"/>
      <c r="AI105" s="178"/>
      <c r="AJ105" s="178"/>
      <c r="AK105" s="178"/>
      <c r="AL105" s="178"/>
      <c r="AM105" s="178"/>
      <c r="AN105" s="178"/>
    </row>
    <row r="106" spans="2:40" ht="22.95" customHeight="1">
      <c r="B106" s="171" t="s">
        <v>214</v>
      </c>
      <c r="C106" s="178" t="s">
        <v>216</v>
      </c>
      <c r="D106" s="178"/>
      <c r="E106" s="178"/>
      <c r="F106" s="178"/>
      <c r="G106" s="178"/>
      <c r="H106" s="178"/>
      <c r="I106" s="178"/>
      <c r="J106" s="178"/>
      <c r="K106" s="178"/>
      <c r="L106" s="178"/>
      <c r="M106" s="178"/>
      <c r="N106" s="178"/>
      <c r="O106" s="178"/>
      <c r="P106" s="178"/>
      <c r="Q106" s="178"/>
      <c r="R106" s="178"/>
      <c r="S106" s="178"/>
      <c r="T106" s="178"/>
      <c r="U106" s="178"/>
      <c r="V106" s="178"/>
      <c r="W106" s="178"/>
      <c r="X106" s="178"/>
      <c r="Y106" s="178"/>
      <c r="Z106" s="178"/>
      <c r="AA106" s="178"/>
      <c r="AB106" s="178"/>
      <c r="AC106" s="178"/>
      <c r="AD106" s="178"/>
      <c r="AE106" s="178"/>
      <c r="AF106" s="178"/>
      <c r="AG106" s="178"/>
      <c r="AH106" s="178"/>
      <c r="AI106" s="178"/>
      <c r="AJ106" s="178"/>
      <c r="AK106" s="178"/>
      <c r="AL106" s="178"/>
      <c r="AM106" s="178"/>
      <c r="AN106" s="178"/>
    </row>
    <row r="107" spans="2:40" ht="22.95" customHeight="1">
      <c r="B107" s="171" t="s">
        <v>217</v>
      </c>
      <c r="C107" s="178" t="s">
        <v>219</v>
      </c>
      <c r="D107" s="178"/>
      <c r="E107" s="178"/>
      <c r="F107" s="178"/>
      <c r="G107" s="178"/>
      <c r="H107" s="178"/>
      <c r="I107" s="178"/>
      <c r="J107" s="178"/>
      <c r="K107" s="178"/>
      <c r="L107" s="178"/>
      <c r="M107" s="178"/>
      <c r="N107" s="178"/>
      <c r="O107" s="178"/>
      <c r="P107" s="178"/>
      <c r="Q107" s="178"/>
      <c r="R107" s="178"/>
      <c r="S107" s="178"/>
      <c r="T107" s="178"/>
      <c r="U107" s="178"/>
      <c r="V107" s="178"/>
      <c r="W107" s="178"/>
      <c r="X107" s="178"/>
      <c r="Y107" s="178"/>
      <c r="Z107" s="178"/>
      <c r="AA107" s="178"/>
      <c r="AB107" s="178"/>
      <c r="AC107" s="178"/>
      <c r="AD107" s="178"/>
      <c r="AE107" s="178"/>
      <c r="AF107" s="178"/>
      <c r="AG107" s="178"/>
      <c r="AH107" s="178"/>
      <c r="AI107" s="178"/>
      <c r="AJ107" s="178"/>
      <c r="AK107" s="178"/>
      <c r="AL107" s="178"/>
      <c r="AM107" s="178"/>
      <c r="AN107" s="178"/>
    </row>
    <row r="108" spans="2:40" ht="22.95" customHeight="1">
      <c r="B108" s="171" t="s">
        <v>218</v>
      </c>
      <c r="C108" s="180" t="s">
        <v>220</v>
      </c>
      <c r="D108" s="180"/>
      <c r="E108" s="180"/>
      <c r="F108" s="180"/>
      <c r="G108" s="180"/>
      <c r="H108" s="180"/>
      <c r="I108" s="180"/>
      <c r="J108" s="180"/>
      <c r="K108" s="180"/>
      <c r="L108" s="180"/>
      <c r="M108" s="180"/>
      <c r="N108" s="180"/>
      <c r="O108" s="180"/>
      <c r="P108" s="180"/>
      <c r="Q108" s="180"/>
      <c r="R108" s="180"/>
      <c r="S108" s="180"/>
      <c r="T108" s="180"/>
      <c r="U108" s="180"/>
      <c r="V108" s="180"/>
      <c r="W108" s="180"/>
      <c r="X108" s="180"/>
      <c r="Y108" s="180"/>
      <c r="Z108" s="180"/>
      <c r="AA108" s="180"/>
      <c r="AB108" s="180"/>
      <c r="AC108" s="180"/>
      <c r="AD108" s="180"/>
      <c r="AE108" s="180"/>
      <c r="AF108" s="180"/>
      <c r="AG108" s="180"/>
      <c r="AH108" s="180"/>
      <c r="AI108" s="180"/>
      <c r="AJ108" s="180"/>
      <c r="AK108" s="180"/>
      <c r="AL108" s="180"/>
      <c r="AM108" s="180"/>
      <c r="AN108" s="180"/>
    </row>
    <row r="109" spans="2:40" ht="22.95" customHeight="1">
      <c r="B109" s="171" t="s">
        <v>221</v>
      </c>
      <c r="C109" s="178" t="s">
        <v>92</v>
      </c>
      <c r="D109" s="178"/>
      <c r="E109" s="178"/>
      <c r="F109" s="178"/>
      <c r="G109" s="178"/>
      <c r="H109" s="178"/>
      <c r="I109" s="178"/>
      <c r="J109" s="178"/>
      <c r="K109" s="178"/>
      <c r="L109" s="178"/>
      <c r="M109" s="178"/>
      <c r="N109" s="178"/>
      <c r="O109" s="178"/>
      <c r="P109" s="178"/>
      <c r="Q109" s="178"/>
      <c r="R109" s="178"/>
      <c r="S109" s="178"/>
      <c r="T109" s="178"/>
      <c r="U109" s="178"/>
      <c r="V109" s="178"/>
      <c r="W109" s="178"/>
      <c r="X109" s="178"/>
      <c r="Y109" s="178"/>
      <c r="Z109" s="178"/>
      <c r="AA109" s="178"/>
      <c r="AB109" s="178"/>
      <c r="AC109" s="178"/>
      <c r="AD109" s="178"/>
      <c r="AE109" s="178"/>
      <c r="AF109" s="178"/>
      <c r="AG109" s="178"/>
      <c r="AH109" s="178"/>
      <c r="AI109" s="178"/>
      <c r="AJ109" s="178"/>
      <c r="AK109" s="178"/>
      <c r="AL109" s="178"/>
      <c r="AM109" s="178"/>
      <c r="AN109" s="178"/>
    </row>
    <row r="110" spans="2:40" ht="22.95" customHeight="1">
      <c r="B110" s="171" t="s">
        <v>221</v>
      </c>
      <c r="C110" s="178" t="s">
        <v>93</v>
      </c>
      <c r="D110" s="178"/>
      <c r="E110" s="178"/>
      <c r="F110" s="178"/>
      <c r="G110" s="178"/>
      <c r="H110" s="178"/>
      <c r="I110" s="178"/>
      <c r="J110" s="178"/>
      <c r="K110" s="178"/>
      <c r="L110" s="178"/>
      <c r="M110" s="178"/>
      <c r="N110" s="178"/>
      <c r="O110" s="178"/>
      <c r="P110" s="178"/>
      <c r="Q110" s="178"/>
      <c r="R110" s="178"/>
      <c r="S110" s="178"/>
      <c r="T110" s="178"/>
      <c r="U110" s="178"/>
      <c r="V110" s="178"/>
      <c r="W110" s="178"/>
      <c r="X110" s="178"/>
      <c r="Y110" s="178"/>
      <c r="Z110" s="178"/>
      <c r="AA110" s="178"/>
      <c r="AB110" s="178"/>
      <c r="AC110" s="178"/>
      <c r="AD110" s="178"/>
      <c r="AE110" s="178"/>
      <c r="AF110" s="178"/>
      <c r="AG110" s="178"/>
      <c r="AH110" s="178"/>
      <c r="AI110" s="178"/>
      <c r="AJ110" s="178"/>
      <c r="AK110" s="178"/>
      <c r="AL110" s="178"/>
      <c r="AM110" s="178"/>
      <c r="AN110" s="178"/>
    </row>
  </sheetData>
  <sheetProtection sheet="1"/>
  <dataConsolidate/>
  <mergeCells count="153">
    <mergeCell ref="B81:AN81"/>
    <mergeCell ref="B82:AN82"/>
    <mergeCell ref="C88:AN88"/>
    <mergeCell ref="AF2:AM2"/>
    <mergeCell ref="AO2:AR2"/>
    <mergeCell ref="B67:I67"/>
    <mergeCell ref="J67:AR67"/>
    <mergeCell ref="AL73:AM73"/>
    <mergeCell ref="AL74:AM74"/>
    <mergeCell ref="AL75:AM75"/>
    <mergeCell ref="AL76:AM76"/>
    <mergeCell ref="AL77:AM77"/>
    <mergeCell ref="D11:D13"/>
    <mergeCell ref="E11:E13"/>
    <mergeCell ref="F11:F13"/>
    <mergeCell ref="G11:G13"/>
    <mergeCell ref="H11:H13"/>
    <mergeCell ref="A14:H14"/>
    <mergeCell ref="A15:H15"/>
    <mergeCell ref="A11:A13"/>
    <mergeCell ref="B11:B13"/>
    <mergeCell ref="C11:C13"/>
    <mergeCell ref="C70:E70"/>
    <mergeCell ref="C71:E71"/>
    <mergeCell ref="C72:E72"/>
    <mergeCell ref="C73:E73"/>
    <mergeCell ref="X78:AK78"/>
    <mergeCell ref="X79:AK79"/>
    <mergeCell ref="X77:AK77"/>
    <mergeCell ref="C74:E74"/>
    <mergeCell ref="C69:E69"/>
    <mergeCell ref="C75:E75"/>
    <mergeCell ref="C76:E76"/>
    <mergeCell ref="J77:W77"/>
    <mergeCell ref="F74:I74"/>
    <mergeCell ref="F75:I75"/>
    <mergeCell ref="J69:W69"/>
    <mergeCell ref="J70:W70"/>
    <mergeCell ref="J71:W71"/>
    <mergeCell ref="J72:W72"/>
    <mergeCell ref="J73:W73"/>
    <mergeCell ref="Q4:R4"/>
    <mergeCell ref="I10:AM10"/>
    <mergeCell ref="I11:O11"/>
    <mergeCell ref="P11:V11"/>
    <mergeCell ref="X72:AK72"/>
    <mergeCell ref="X73:AK73"/>
    <mergeCell ref="X74:AK74"/>
    <mergeCell ref="X75:AK75"/>
    <mergeCell ref="X76:AK76"/>
    <mergeCell ref="F76:I76"/>
    <mergeCell ref="I4:J4"/>
    <mergeCell ref="K4:L4"/>
    <mergeCell ref="M4:N4"/>
    <mergeCell ref="O4:P4"/>
    <mergeCell ref="X70:AK70"/>
    <mergeCell ref="X71:AK71"/>
    <mergeCell ref="J74:W74"/>
    <mergeCell ref="J75:W75"/>
    <mergeCell ref="J76:W76"/>
    <mergeCell ref="F69:I69"/>
    <mergeCell ref="F70:I70"/>
    <mergeCell ref="F71:I71"/>
    <mergeCell ref="F72:I72"/>
    <mergeCell ref="F73:I73"/>
    <mergeCell ref="AN14:AS15"/>
    <mergeCell ref="AL69:AM69"/>
    <mergeCell ref="AN1:AS1"/>
    <mergeCell ref="AN3:AS3"/>
    <mergeCell ref="AN4:AS4"/>
    <mergeCell ref="AN5:AS5"/>
    <mergeCell ref="AP7:AQ7"/>
    <mergeCell ref="AP8:AQ8"/>
    <mergeCell ref="AF6:AM6"/>
    <mergeCell ref="AF1:AM1"/>
    <mergeCell ref="AF3:AM3"/>
    <mergeCell ref="AF4:AM4"/>
    <mergeCell ref="AF5:AM5"/>
    <mergeCell ref="AF7:AM8"/>
    <mergeCell ref="AN6:AS6"/>
    <mergeCell ref="X69:AK69"/>
    <mergeCell ref="AN69:AR69"/>
    <mergeCell ref="BO11:BU11"/>
    <mergeCell ref="BV11:BX11"/>
    <mergeCell ref="AQ11:AQ13"/>
    <mergeCell ref="AR11:AR13"/>
    <mergeCell ref="AS11:AS13"/>
    <mergeCell ref="AT11:AZ11"/>
    <mergeCell ref="BA11:BG11"/>
    <mergeCell ref="BH11:BN11"/>
    <mergeCell ref="W11:AC11"/>
    <mergeCell ref="AD11:AJ11"/>
    <mergeCell ref="AK11:AM11"/>
    <mergeCell ref="AN11:AN13"/>
    <mergeCell ref="AO11:AO13"/>
    <mergeCell ref="AP11:AP13"/>
    <mergeCell ref="C87:AN87"/>
    <mergeCell ref="C83:AN83"/>
    <mergeCell ref="C84:AN84"/>
    <mergeCell ref="C85:AN85"/>
    <mergeCell ref="C86:AN86"/>
    <mergeCell ref="AN77:AR77"/>
    <mergeCell ref="AN78:AR78"/>
    <mergeCell ref="AN79:AR79"/>
    <mergeCell ref="F78:I78"/>
    <mergeCell ref="F79:I79"/>
    <mergeCell ref="AL78:AM78"/>
    <mergeCell ref="AL79:AM79"/>
    <mergeCell ref="C77:E77"/>
    <mergeCell ref="C78:E78"/>
    <mergeCell ref="C79:E79"/>
    <mergeCell ref="J78:W78"/>
    <mergeCell ref="J79:W79"/>
    <mergeCell ref="C80:E80"/>
    <mergeCell ref="F80:I80"/>
    <mergeCell ref="J80:W80"/>
    <mergeCell ref="F77:I77"/>
    <mergeCell ref="X80:AK80"/>
    <mergeCell ref="AL80:AM80"/>
    <mergeCell ref="AN80:AR80"/>
    <mergeCell ref="AN70:AR70"/>
    <mergeCell ref="AN71:AR71"/>
    <mergeCell ref="AN72:AR72"/>
    <mergeCell ref="AN73:AR73"/>
    <mergeCell ref="AN74:AR74"/>
    <mergeCell ref="AN75:AR75"/>
    <mergeCell ref="AN76:AR76"/>
    <mergeCell ref="AL70:AM70"/>
    <mergeCell ref="AL71:AM71"/>
    <mergeCell ref="AL72:AM72"/>
    <mergeCell ref="C89:AN89"/>
    <mergeCell ref="C90:AN90"/>
    <mergeCell ref="B91:B96"/>
    <mergeCell ref="C98:AN98"/>
    <mergeCell ref="F92:AN92"/>
    <mergeCell ref="F93:AN93"/>
    <mergeCell ref="F94:AN94"/>
    <mergeCell ref="F95:AN95"/>
    <mergeCell ref="F96:AN96"/>
    <mergeCell ref="C91:AN91"/>
    <mergeCell ref="C97:AN97"/>
    <mergeCell ref="C106:AN106"/>
    <mergeCell ref="C107:AN107"/>
    <mergeCell ref="C109:AN109"/>
    <mergeCell ref="C110:AN110"/>
    <mergeCell ref="C99:AN99"/>
    <mergeCell ref="C100:AN100"/>
    <mergeCell ref="C101:AN101"/>
    <mergeCell ref="C102:AN102"/>
    <mergeCell ref="C104:AN104"/>
    <mergeCell ref="C103:AN103"/>
    <mergeCell ref="C105:AN105"/>
    <mergeCell ref="C108:AN108"/>
  </mergeCells>
  <phoneticPr fontId="1"/>
  <conditionalFormatting sqref="A16:AS65">
    <cfRule type="expression" dxfId="8" priority="16">
      <formula>$E16="加配対象"</formula>
    </cfRule>
  </conditionalFormatting>
  <conditionalFormatting sqref="B70:AR78">
    <cfRule type="expression" dxfId="7" priority="1">
      <formula>COUNT($B71:$B$79)&lt;&gt;0</formula>
    </cfRule>
  </conditionalFormatting>
  <conditionalFormatting sqref="B70:AR79">
    <cfRule type="expression" dxfId="6" priority="2">
      <formula>COUNT($B70:$B$79)=0</formula>
    </cfRule>
  </conditionalFormatting>
  <conditionalFormatting sqref="C16:C65">
    <cfRule type="containsText" dxfId="5" priority="11" operator="containsText" text="超過">
      <formula>NOT(ISERROR(SEARCH("超過",C16)))</formula>
    </cfRule>
  </conditionalFormatting>
  <conditionalFormatting sqref="I14:AM65">
    <cfRule type="expression" dxfId="4" priority="4">
      <formula>I$14="×"</formula>
    </cfRule>
  </conditionalFormatting>
  <conditionalFormatting sqref="AN8 AK11:AM65 BV13:BX15">
    <cfRule type="expression" dxfId="3" priority="3">
      <formula>$AN$4="4週"</formula>
    </cfRule>
  </conditionalFormatting>
  <conditionalFormatting sqref="AR7:AR8">
    <cfRule type="expression" dxfId="2" priority="13">
      <formula>$AN$6="なし"</formula>
    </cfRule>
  </conditionalFormatting>
  <conditionalFormatting sqref="AR8">
    <cfRule type="expression" dxfId="1" priority="14">
      <formula>$AN$4="4週"</formula>
    </cfRule>
  </conditionalFormatting>
  <conditionalFormatting sqref="BV11:BX11">
    <cfRule type="expression" dxfId="0" priority="9">
      <formula>$AN$4="4週"</formula>
    </cfRule>
  </conditionalFormatting>
  <dataValidations count="8">
    <dataValidation type="decimal" allowBlank="1" showInputMessage="1" showErrorMessage="1" error="週の勤務時間×4週以上としてください" sqref="AO8" xr:uid="{9F36EF75-BA60-456C-AFDD-CF96031A7A5B}">
      <formula1>$AN$7*4</formula1>
      <formula2>184</formula2>
    </dataValidation>
    <dataValidation type="decimal" allowBlank="1" showInputMessage="1" showErrorMessage="1" sqref="AN7:AO7" xr:uid="{AB784F48-E4B4-46C0-A394-E2FC2CBAFC49}">
      <formula1>32</formula1>
      <formula2>44</formula2>
    </dataValidation>
    <dataValidation type="list" allowBlank="1" showInputMessage="1" showErrorMessage="1" sqref="O4:P4" xr:uid="{54C3D236-A381-43E8-8019-90FA70BEF395}">
      <formula1>"4,5,6,7,8,9,10,11,12,1,2,3,"</formula1>
    </dataValidation>
    <dataValidation type="custom" allowBlank="1" showInputMessage="1" showErrorMessage="1" error="4週で常勤を判断する場合は、入力不要です。" sqref="AN8" xr:uid="{259AD87D-AA99-4CF7-8478-C13BA505138B}">
      <formula1>IF($AN$4="歴月",ISNUMBER($AN$8),FALSE)</formula1>
    </dataValidation>
    <dataValidation type="custom" allowBlank="1" showInputMessage="1" showErrorMessage="1" error="祝日等による勤務時間の変動が無い場合は、入力不要です。" sqref="AR7" xr:uid="{F95F7D1F-7D81-4B9B-8976-095E0050D97F}">
      <formula1>IF($AN$6="あり",ISNUMBER($AR$7),FALSE)</formula1>
    </dataValidation>
    <dataValidation type="custom" allowBlank="1" showInputMessage="1" showErrorMessage="1" error="4週で常勤を判断する場合や祝日等による勤務時間の変動が無い場合は、入力不要です。" sqref="AR8" xr:uid="{F07010AC-09FD-4418-BDFA-4CEFA6A74AA0}">
      <formula1>IF(AND($AN$4="歴月",$AN$6="あり"),ISNUMBER($AR$8),FALSE)</formula1>
    </dataValidation>
    <dataValidation type="list" allowBlank="1" showInputMessage="1" showErrorMessage="1" sqref="F16:F65" xr:uid="{8A8874FE-3E3F-4BEA-B8F4-5738A457A83B}">
      <formula1>INDIRECT($E16)</formula1>
    </dataValidation>
    <dataValidation type="list" allowBlank="1" showInputMessage="1" showErrorMessage="1" sqref="G16:G65" xr:uid="{B7D884A8-4266-46E9-805A-1D629E37A18E}">
      <formula1>INDIRECT($F16)</formula1>
    </dataValidation>
  </dataValidations>
  <printOptions horizontalCentered="1" verticalCentered="1"/>
  <pageMargins left="0.39370078740157483" right="0.39370078740157483" top="0.59055118110236227" bottom="0" header="0.19685039370078741" footer="0"/>
  <pageSetup paperSize="9" scale="50" fitToHeight="2" orientation="landscape" r:id="rId1"/>
  <rowBreaks count="1" manualBreakCount="1">
    <brk id="80" max="58"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6ACBBB82-8953-4C81-B2BE-80FDF55144FC}">
          <x14:formula1>
            <xm:f>マスタ!$A$2:$A$5</xm:f>
          </x14:formula1>
          <xm:sqref>I4:J4</xm:sqref>
        </x14:dataValidation>
        <x14:dataValidation type="list" showInputMessage="1" showErrorMessage="1" xr:uid="{280AE470-B511-4EF8-82F1-7611846C9BD9}">
          <x14:formula1>
            <xm:f>マスタ!$K$3:$K$4</xm:f>
          </x14:formula1>
          <xm:sqref>AN4:AS4</xm:sqref>
        </x14:dataValidation>
        <x14:dataValidation type="list" allowBlank="1" showInputMessage="1" showErrorMessage="1" xr:uid="{1885135F-C7E4-46A6-9AC4-ACA807A7FBC9}">
          <x14:formula1>
            <xm:f>マスタ!$L$3:$L$4</xm:f>
          </x14:formula1>
          <xm:sqref>AN5:AS5</xm:sqref>
        </x14:dataValidation>
        <x14:dataValidation type="list" allowBlank="1" showInputMessage="1" showErrorMessage="1" xr:uid="{F3075685-F0BA-440D-A745-D557583FF063}">
          <x14:formula1>
            <xm:f>マスタ!$N$3:$N$4</xm:f>
          </x14:formula1>
          <xm:sqref>I14:AM14</xm:sqref>
        </x14:dataValidation>
        <x14:dataValidation type="list" allowBlank="1" showInputMessage="1" showErrorMessage="1" xr:uid="{9FF4C430-E844-46C7-97A6-CF08BCA1677D}">
          <x14:formula1>
            <xm:f>マスタ!$O$3</xm:f>
          </x14:formula1>
          <xm:sqref>I15:AM15</xm:sqref>
        </x14:dataValidation>
        <x14:dataValidation type="list" allowBlank="1" showInputMessage="1" showErrorMessage="1" xr:uid="{E153C087-7557-4E6C-8C80-AD5B99CA9C58}">
          <x14:formula1>
            <xm:f>マスタ!$P$3:$P$4</xm:f>
          </x14:formula1>
          <xm:sqref>AN6:AS6</xm:sqref>
        </x14:dataValidation>
        <x14:dataValidation type="list" allowBlank="1" showInputMessage="1" showErrorMessage="1" xr:uid="{85412D03-8E82-4297-B018-92AFBD148E44}">
          <x14:formula1>
            <xm:f>マスタ!$M$3</xm:f>
          </x14:formula1>
          <xm:sqref>AN2 AS2</xm:sqref>
        </x14:dataValidation>
        <x14:dataValidation type="list" allowBlank="1" showInputMessage="1" showErrorMessage="1" xr:uid="{C0CEBAE7-258E-4AEE-8C0E-1B156CE7B562}">
          <x14:formula1>
            <xm:f>マスタ!$M$2:$M$4</xm:f>
          </x14:formula1>
          <xm:sqref>AQ16:AQ65</xm:sqref>
        </x14:dataValidation>
        <x14:dataValidation type="list" allowBlank="1" showInputMessage="1" showErrorMessage="1" xr:uid="{4BCF7859-4B0B-4443-ABA5-A972A26285E5}">
          <x14:formula1>
            <xm:f>マスタ!$F$2:$F$5</xm:f>
          </x14:formula1>
          <xm:sqref>E16:E65</xm:sqref>
        </x14:dataValidation>
        <x14:dataValidation type="list" allowBlank="1" showInputMessage="1" showErrorMessage="1" xr:uid="{0E29E9BD-95FF-401B-B4EF-3D397A63AEA3}">
          <x14:formula1>
            <xm:f>マスタ!$E$2:$E$7</xm:f>
          </x14:formula1>
          <xm:sqref>C16:C65</xm:sqref>
        </x14:dataValidation>
        <x14:dataValidation type="list" errorStyle="warning" allowBlank="1" showInputMessage="1" showErrorMessage="1" xr:uid="{9B92E276-132D-4D13-9F67-EF57BCFB4E53}">
          <x14:formula1>
            <xm:f>'別添①　勤務時間'!$A$3:$A$36</xm:f>
          </x14:formula1>
          <xm:sqref>I16:AM65</xm:sqref>
        </x14:dataValidation>
        <x14:dataValidation type="list" errorStyle="warning" allowBlank="1" showInputMessage="1" showErrorMessage="1" xr:uid="{D46BED57-1B7C-4FA5-9457-D77FF756DFDE}">
          <x14:formula1>
            <xm:f>マスタ!$D$2:$D$35</xm:f>
          </x14:formula1>
          <xm:sqref>B18:B65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5F8E99-360B-420F-8C41-FCAFB95B0453}">
  <sheetPr>
    <tabColor theme="7"/>
    <pageSetUpPr fitToPage="1"/>
  </sheetPr>
  <dimension ref="A1:K40"/>
  <sheetViews>
    <sheetView tabSelected="1" view="pageBreakPreview" zoomScaleNormal="100" zoomScaleSheetLayoutView="100" workbookViewId="0">
      <selection activeCell="K4" sqref="K4:L4"/>
    </sheetView>
  </sheetViews>
  <sheetFormatPr defaultColWidth="2.5" defaultRowHeight="15" customHeight="1"/>
  <cols>
    <col min="1" max="10" width="10" style="1" customWidth="1"/>
    <col min="11" max="11" width="60" style="1" customWidth="1"/>
    <col min="12" max="16384" width="2.5" style="1"/>
  </cols>
  <sheetData>
    <row r="1" spans="1:11" ht="16.8" thickBot="1">
      <c r="A1" s="25" t="s">
        <v>194</v>
      </c>
    </row>
    <row r="2" spans="1:11" ht="30" customHeight="1">
      <c r="A2" s="2" t="s">
        <v>8</v>
      </c>
      <c r="B2" s="2" t="s">
        <v>9</v>
      </c>
      <c r="C2" s="4" t="s">
        <v>10</v>
      </c>
      <c r="D2" s="6" t="s">
        <v>11</v>
      </c>
      <c r="E2" s="7" t="s">
        <v>12</v>
      </c>
      <c r="F2" s="5" t="s">
        <v>13</v>
      </c>
      <c r="G2" s="4" t="s">
        <v>14</v>
      </c>
      <c r="H2" s="8" t="s">
        <v>15</v>
      </c>
      <c r="I2" s="5" t="s">
        <v>16</v>
      </c>
      <c r="J2" s="4" t="s">
        <v>17</v>
      </c>
      <c r="K2" s="8" t="s">
        <v>18</v>
      </c>
    </row>
    <row r="3" spans="1:11" ht="15" customHeight="1">
      <c r="A3" s="16"/>
      <c r="B3" s="85"/>
      <c r="C3" s="86"/>
      <c r="D3" s="87"/>
      <c r="E3" s="88"/>
      <c r="F3" s="82"/>
      <c r="G3" s="86"/>
      <c r="H3" s="18"/>
      <c r="I3" s="82"/>
      <c r="J3" s="17"/>
      <c r="K3" s="18"/>
    </row>
    <row r="4" spans="1:11" ht="15" customHeight="1">
      <c r="A4" s="3" t="str">
        <f>IF(B4="","","①")</f>
        <v/>
      </c>
      <c r="B4" s="89"/>
      <c r="C4" s="90"/>
      <c r="D4" s="91"/>
      <c r="E4" s="92"/>
      <c r="F4" s="83"/>
      <c r="G4" s="90"/>
      <c r="H4" s="10">
        <f>SUM(IF(C4&lt;B4,C4-B4+1,C4-B4),IF(E4&lt;D4,E4-D4+1,E4-D4),IF(G4&lt;F4,G4-F4+1,G4-F4))</f>
        <v>0</v>
      </c>
      <c r="I4" s="83"/>
      <c r="J4" s="11">
        <f>ROUND((H4-I4)*24,2)</f>
        <v>0</v>
      </c>
      <c r="K4" s="9" t="str">
        <f>IF(COUNTA($C4:$G4)=0,"",IF(COUNTIF($A4,"休*")=1,CONCATENATE(A4&amp;J4&amp;"h  "),CONCATENATE($A4,TEXT($B4,"h:mm"),TEXT($C4,"～h:mm"),IF($D4="","",CONCATENATE(TEXT($D4,",　　h:mm"),TEXT($E4,"～h:mm"))),IF($F4="","",CONCATENATE(TEXT($F4,",　　h:mm"),TEXT($G4,"～h:mm"))),"　(",J4,"h)　　")))</f>
        <v/>
      </c>
    </row>
    <row r="5" spans="1:11" ht="15" customHeight="1">
      <c r="A5" s="3" t="str">
        <f>IF(B5="","","②")</f>
        <v/>
      </c>
      <c r="B5" s="89"/>
      <c r="C5" s="90"/>
      <c r="D5" s="91"/>
      <c r="E5" s="92"/>
      <c r="F5" s="83"/>
      <c r="G5" s="90"/>
      <c r="H5" s="10">
        <f t="shared" ref="H5:H33" si="0">SUM(IF(C5&lt;B5,C5-B5+1,C5-B5),IF(E5&lt;D5,E5-D5+1,E5-D5),IF(G5&lt;F5,G5-F5+1,G5-F5))</f>
        <v>0</v>
      </c>
      <c r="I5" s="83"/>
      <c r="J5" s="11">
        <f t="shared" ref="J5:J33" si="1">ROUND((H5-I5)*24,2)</f>
        <v>0</v>
      </c>
      <c r="K5" s="9" t="str">
        <f t="shared" ref="K5:K36" si="2">IF(COUNTA($C5:$G5)=0,"",IF(COUNTIF($A5,"休*")=1,CONCATENATE(A5&amp;J5&amp;"h  "),CONCATENATE($A5,TEXT($B5,"h:mm"),TEXT($C5,"～h:mm"),IF($D5="","",CONCATENATE(TEXT($D5,",　　h:mm"),TEXT($E5,"～h:mm"))),IF($F5="","",CONCATENATE(TEXT($F5,",　　h:mm"),TEXT($G5,"～h:mm"))),"　(",J5,"h)　　")))</f>
        <v/>
      </c>
    </row>
    <row r="6" spans="1:11" ht="15" customHeight="1">
      <c r="A6" s="3" t="str">
        <f>IF(B6="","","③")</f>
        <v/>
      </c>
      <c r="B6" s="89"/>
      <c r="C6" s="90"/>
      <c r="D6" s="91"/>
      <c r="E6" s="92"/>
      <c r="F6" s="83"/>
      <c r="G6" s="90"/>
      <c r="H6" s="10">
        <f t="shared" si="0"/>
        <v>0</v>
      </c>
      <c r="I6" s="83"/>
      <c r="J6" s="11">
        <f t="shared" si="1"/>
        <v>0</v>
      </c>
      <c r="K6" s="9" t="str">
        <f t="shared" si="2"/>
        <v/>
      </c>
    </row>
    <row r="7" spans="1:11" ht="15" customHeight="1">
      <c r="A7" s="3" t="str">
        <f>IF(B7="","","④")</f>
        <v/>
      </c>
      <c r="B7" s="89"/>
      <c r="C7" s="90"/>
      <c r="D7" s="91"/>
      <c r="E7" s="92"/>
      <c r="F7" s="83"/>
      <c r="G7" s="90"/>
      <c r="H7" s="10">
        <f t="shared" si="0"/>
        <v>0</v>
      </c>
      <c r="I7" s="83"/>
      <c r="J7" s="11">
        <f t="shared" si="1"/>
        <v>0</v>
      </c>
      <c r="K7" s="9" t="str">
        <f t="shared" si="2"/>
        <v/>
      </c>
    </row>
    <row r="8" spans="1:11" ht="15" customHeight="1">
      <c r="A8" s="3" t="str">
        <f>IF(B8="","","⑤")</f>
        <v/>
      </c>
      <c r="B8" s="89"/>
      <c r="C8" s="90"/>
      <c r="D8" s="91"/>
      <c r="E8" s="92"/>
      <c r="F8" s="83"/>
      <c r="G8" s="90"/>
      <c r="H8" s="10">
        <f t="shared" ref="H8" si="3">SUM(IF(C8&lt;B8,C8-B8+1,C8-B8),IF(E8&lt;D8,E8-D8+1,E8-D8),IF(G8&lt;F8,G8-F8+1,G8-F8))</f>
        <v>0</v>
      </c>
      <c r="I8" s="83"/>
      <c r="J8" s="11">
        <f t="shared" si="1"/>
        <v>0</v>
      </c>
      <c r="K8" s="9" t="str">
        <f t="shared" si="2"/>
        <v/>
      </c>
    </row>
    <row r="9" spans="1:11" ht="15" customHeight="1">
      <c r="A9" s="3" t="str">
        <f>IF(B9="","","⑥")</f>
        <v/>
      </c>
      <c r="B9" s="89"/>
      <c r="C9" s="90"/>
      <c r="D9" s="91"/>
      <c r="E9" s="92"/>
      <c r="F9" s="83"/>
      <c r="G9" s="90"/>
      <c r="H9" s="10">
        <f t="shared" si="0"/>
        <v>0</v>
      </c>
      <c r="I9" s="83"/>
      <c r="J9" s="11">
        <f t="shared" si="1"/>
        <v>0</v>
      </c>
      <c r="K9" s="9" t="str">
        <f t="shared" si="2"/>
        <v/>
      </c>
    </row>
    <row r="10" spans="1:11" ht="15" customHeight="1">
      <c r="A10" s="3" t="str">
        <f>IF(B10="","","⑦")</f>
        <v/>
      </c>
      <c r="B10" s="89"/>
      <c r="C10" s="90"/>
      <c r="D10" s="91"/>
      <c r="E10" s="92"/>
      <c r="F10" s="83"/>
      <c r="G10" s="90"/>
      <c r="H10" s="10">
        <f t="shared" si="0"/>
        <v>0</v>
      </c>
      <c r="I10" s="83"/>
      <c r="J10" s="11">
        <f t="shared" si="1"/>
        <v>0</v>
      </c>
      <c r="K10" s="9" t="str">
        <f t="shared" si="2"/>
        <v/>
      </c>
    </row>
    <row r="11" spans="1:11" ht="15" customHeight="1">
      <c r="A11" s="3" t="str">
        <f>IF(B11="","","⑧")</f>
        <v/>
      </c>
      <c r="B11" s="89"/>
      <c r="C11" s="90"/>
      <c r="D11" s="91"/>
      <c r="E11" s="92"/>
      <c r="F11" s="83"/>
      <c r="G11" s="90"/>
      <c r="H11" s="10">
        <f t="shared" si="0"/>
        <v>0</v>
      </c>
      <c r="I11" s="83"/>
      <c r="J11" s="11">
        <f t="shared" si="1"/>
        <v>0</v>
      </c>
      <c r="K11" s="9" t="str">
        <f t="shared" si="2"/>
        <v/>
      </c>
    </row>
    <row r="12" spans="1:11" ht="15" customHeight="1">
      <c r="A12" s="3" t="str">
        <f>IF(B12="","","⑨")</f>
        <v/>
      </c>
      <c r="B12" s="89"/>
      <c r="C12" s="90"/>
      <c r="D12" s="91"/>
      <c r="E12" s="92"/>
      <c r="F12" s="83"/>
      <c r="G12" s="90"/>
      <c r="H12" s="10">
        <f t="shared" si="0"/>
        <v>0</v>
      </c>
      <c r="I12" s="83"/>
      <c r="J12" s="11">
        <f t="shared" si="1"/>
        <v>0</v>
      </c>
      <c r="K12" s="9" t="str">
        <f t="shared" si="2"/>
        <v/>
      </c>
    </row>
    <row r="13" spans="1:11" ht="15" customHeight="1">
      <c r="A13" s="3" t="str">
        <f>IF(B13="","","⑩")</f>
        <v/>
      </c>
      <c r="B13" s="89"/>
      <c r="C13" s="90"/>
      <c r="D13" s="91"/>
      <c r="E13" s="92"/>
      <c r="F13" s="83"/>
      <c r="G13" s="90"/>
      <c r="H13" s="10">
        <f t="shared" si="0"/>
        <v>0</v>
      </c>
      <c r="I13" s="83"/>
      <c r="J13" s="11">
        <f t="shared" si="1"/>
        <v>0</v>
      </c>
      <c r="K13" s="9" t="str">
        <f t="shared" si="2"/>
        <v/>
      </c>
    </row>
    <row r="14" spans="1:11" ht="15" customHeight="1">
      <c r="A14" s="3" t="str">
        <f>IF(B14="","","⑪")</f>
        <v/>
      </c>
      <c r="B14" s="89"/>
      <c r="C14" s="90"/>
      <c r="D14" s="91"/>
      <c r="E14" s="92"/>
      <c r="F14" s="83"/>
      <c r="G14" s="90"/>
      <c r="H14" s="10">
        <f t="shared" si="0"/>
        <v>0</v>
      </c>
      <c r="I14" s="83"/>
      <c r="J14" s="11">
        <f t="shared" si="1"/>
        <v>0</v>
      </c>
      <c r="K14" s="9" t="str">
        <f t="shared" si="2"/>
        <v/>
      </c>
    </row>
    <row r="15" spans="1:11" ht="15" customHeight="1">
      <c r="A15" s="3" t="str">
        <f>IF(B15="","","⑫")</f>
        <v/>
      </c>
      <c r="B15" s="89"/>
      <c r="C15" s="90"/>
      <c r="D15" s="91"/>
      <c r="E15" s="92"/>
      <c r="F15" s="83"/>
      <c r="G15" s="90"/>
      <c r="H15" s="10">
        <f t="shared" si="0"/>
        <v>0</v>
      </c>
      <c r="I15" s="83"/>
      <c r="J15" s="11">
        <f t="shared" si="1"/>
        <v>0</v>
      </c>
      <c r="K15" s="9" t="str">
        <f t="shared" si="2"/>
        <v/>
      </c>
    </row>
    <row r="16" spans="1:11" ht="15" customHeight="1">
      <c r="A16" s="3" t="str">
        <f>IF(B16="","","⑬")</f>
        <v/>
      </c>
      <c r="B16" s="89"/>
      <c r="C16" s="90"/>
      <c r="D16" s="91"/>
      <c r="E16" s="92"/>
      <c r="F16" s="83"/>
      <c r="G16" s="90"/>
      <c r="H16" s="10">
        <f t="shared" si="0"/>
        <v>0</v>
      </c>
      <c r="I16" s="83"/>
      <c r="J16" s="11">
        <f t="shared" si="1"/>
        <v>0</v>
      </c>
      <c r="K16" s="9" t="str">
        <f t="shared" si="2"/>
        <v/>
      </c>
    </row>
    <row r="17" spans="1:11" ht="15" customHeight="1">
      <c r="A17" s="3" t="str">
        <f>IF(B17="","","⑭")</f>
        <v/>
      </c>
      <c r="B17" s="89"/>
      <c r="C17" s="90"/>
      <c r="D17" s="91"/>
      <c r="E17" s="92"/>
      <c r="F17" s="83"/>
      <c r="G17" s="90"/>
      <c r="H17" s="10">
        <f t="shared" si="0"/>
        <v>0</v>
      </c>
      <c r="I17" s="83"/>
      <c r="J17" s="11">
        <f t="shared" si="1"/>
        <v>0</v>
      </c>
      <c r="K17" s="9" t="str">
        <f t="shared" si="2"/>
        <v/>
      </c>
    </row>
    <row r="18" spans="1:11" ht="15" customHeight="1">
      <c r="A18" s="3" t="str">
        <f>IF(B18="","","⑮")</f>
        <v/>
      </c>
      <c r="B18" s="89"/>
      <c r="C18" s="90"/>
      <c r="D18" s="91"/>
      <c r="E18" s="92"/>
      <c r="F18" s="83"/>
      <c r="G18" s="90"/>
      <c r="H18" s="10">
        <f t="shared" si="0"/>
        <v>0</v>
      </c>
      <c r="I18" s="83"/>
      <c r="J18" s="11">
        <f t="shared" si="1"/>
        <v>0</v>
      </c>
      <c r="K18" s="9" t="str">
        <f t="shared" si="2"/>
        <v/>
      </c>
    </row>
    <row r="19" spans="1:11" ht="15" customHeight="1">
      <c r="A19" s="3" t="str">
        <f>IF(B19="","","⑯")</f>
        <v/>
      </c>
      <c r="B19" s="89"/>
      <c r="C19" s="90"/>
      <c r="D19" s="91"/>
      <c r="E19" s="92"/>
      <c r="F19" s="83"/>
      <c r="G19" s="90"/>
      <c r="H19" s="10">
        <f t="shared" si="0"/>
        <v>0</v>
      </c>
      <c r="I19" s="83"/>
      <c r="J19" s="11">
        <f t="shared" si="1"/>
        <v>0</v>
      </c>
      <c r="K19" s="9" t="str">
        <f t="shared" si="2"/>
        <v/>
      </c>
    </row>
    <row r="20" spans="1:11" ht="15" customHeight="1">
      <c r="A20" s="3" t="str">
        <f>IF(B20="","","⑰")</f>
        <v/>
      </c>
      <c r="B20" s="89"/>
      <c r="C20" s="90"/>
      <c r="D20" s="91"/>
      <c r="E20" s="92"/>
      <c r="F20" s="83"/>
      <c r="G20" s="90"/>
      <c r="H20" s="10">
        <f t="shared" si="0"/>
        <v>0</v>
      </c>
      <c r="I20" s="83"/>
      <c r="J20" s="11">
        <f t="shared" si="1"/>
        <v>0</v>
      </c>
      <c r="K20" s="9" t="str">
        <f t="shared" si="2"/>
        <v/>
      </c>
    </row>
    <row r="21" spans="1:11" ht="15" customHeight="1">
      <c r="A21" s="3" t="str">
        <f>IF(B21="","","⑱")</f>
        <v/>
      </c>
      <c r="B21" s="89"/>
      <c r="C21" s="90"/>
      <c r="D21" s="91"/>
      <c r="E21" s="92"/>
      <c r="F21" s="83"/>
      <c r="G21" s="90"/>
      <c r="H21" s="10">
        <f t="shared" si="0"/>
        <v>0</v>
      </c>
      <c r="I21" s="83"/>
      <c r="J21" s="11">
        <f t="shared" si="1"/>
        <v>0</v>
      </c>
      <c r="K21" s="9" t="str">
        <f t="shared" si="2"/>
        <v/>
      </c>
    </row>
    <row r="22" spans="1:11" ht="15" customHeight="1">
      <c r="A22" s="3" t="str">
        <f>IF(B22="","","⑲")</f>
        <v/>
      </c>
      <c r="B22" s="89"/>
      <c r="C22" s="90"/>
      <c r="D22" s="91"/>
      <c r="E22" s="92"/>
      <c r="F22" s="83"/>
      <c r="G22" s="90"/>
      <c r="H22" s="10">
        <f t="shared" si="0"/>
        <v>0</v>
      </c>
      <c r="I22" s="83"/>
      <c r="J22" s="11">
        <f t="shared" si="1"/>
        <v>0</v>
      </c>
      <c r="K22" s="9" t="str">
        <f t="shared" si="2"/>
        <v/>
      </c>
    </row>
    <row r="23" spans="1:11" ht="15" customHeight="1">
      <c r="A23" s="3" t="str">
        <f>IF(B23="","","⑳")</f>
        <v/>
      </c>
      <c r="B23" s="89"/>
      <c r="C23" s="90"/>
      <c r="D23" s="91"/>
      <c r="E23" s="92"/>
      <c r="F23" s="83"/>
      <c r="G23" s="90"/>
      <c r="H23" s="10">
        <f t="shared" si="0"/>
        <v>0</v>
      </c>
      <c r="I23" s="83"/>
      <c r="J23" s="11">
        <f t="shared" si="1"/>
        <v>0</v>
      </c>
      <c r="K23" s="9" t="str">
        <f t="shared" si="2"/>
        <v/>
      </c>
    </row>
    <row r="24" spans="1:11" ht="15" customHeight="1">
      <c r="A24" s="3" t="str">
        <f>IF(B24="","","㉑")</f>
        <v/>
      </c>
      <c r="B24" s="89"/>
      <c r="C24" s="90"/>
      <c r="D24" s="91"/>
      <c r="E24" s="92"/>
      <c r="F24" s="83"/>
      <c r="G24" s="90"/>
      <c r="H24" s="10">
        <f t="shared" si="0"/>
        <v>0</v>
      </c>
      <c r="I24" s="83"/>
      <c r="J24" s="11">
        <f t="shared" si="1"/>
        <v>0</v>
      </c>
      <c r="K24" s="9" t="str">
        <f t="shared" si="2"/>
        <v/>
      </c>
    </row>
    <row r="25" spans="1:11" ht="15" customHeight="1">
      <c r="A25" s="3" t="str">
        <f>IF(B25="","","㉒")</f>
        <v/>
      </c>
      <c r="B25" s="89"/>
      <c r="C25" s="90"/>
      <c r="D25" s="91"/>
      <c r="E25" s="92"/>
      <c r="F25" s="83"/>
      <c r="G25" s="90"/>
      <c r="H25" s="10">
        <f t="shared" si="0"/>
        <v>0</v>
      </c>
      <c r="I25" s="83"/>
      <c r="J25" s="11">
        <f t="shared" si="1"/>
        <v>0</v>
      </c>
      <c r="K25" s="9" t="str">
        <f t="shared" si="2"/>
        <v/>
      </c>
    </row>
    <row r="26" spans="1:11" ht="15" customHeight="1">
      <c r="A26" s="3" t="str">
        <f>IF(B26="","","㉓")</f>
        <v/>
      </c>
      <c r="B26" s="89"/>
      <c r="C26" s="90"/>
      <c r="D26" s="91"/>
      <c r="E26" s="92"/>
      <c r="F26" s="83"/>
      <c r="G26" s="90"/>
      <c r="H26" s="10">
        <f t="shared" si="0"/>
        <v>0</v>
      </c>
      <c r="I26" s="83"/>
      <c r="J26" s="11">
        <f t="shared" si="1"/>
        <v>0</v>
      </c>
      <c r="K26" s="9" t="str">
        <f t="shared" si="2"/>
        <v/>
      </c>
    </row>
    <row r="27" spans="1:11" ht="15" customHeight="1">
      <c r="A27" s="3" t="str">
        <f>IF(B27="","","㉔")</f>
        <v/>
      </c>
      <c r="B27" s="89"/>
      <c r="C27" s="90"/>
      <c r="D27" s="91"/>
      <c r="E27" s="92"/>
      <c r="F27" s="83"/>
      <c r="G27" s="90"/>
      <c r="H27" s="10">
        <f t="shared" si="0"/>
        <v>0</v>
      </c>
      <c r="I27" s="83"/>
      <c r="J27" s="11">
        <f t="shared" si="1"/>
        <v>0</v>
      </c>
      <c r="K27" s="9" t="str">
        <f t="shared" si="2"/>
        <v/>
      </c>
    </row>
    <row r="28" spans="1:11" ht="15" customHeight="1">
      <c r="A28" s="3" t="str">
        <f>IF(B28="","","㉕")</f>
        <v/>
      </c>
      <c r="B28" s="89"/>
      <c r="C28" s="90"/>
      <c r="D28" s="91"/>
      <c r="E28" s="92"/>
      <c r="F28" s="83"/>
      <c r="G28" s="90"/>
      <c r="H28" s="10">
        <f t="shared" si="0"/>
        <v>0</v>
      </c>
      <c r="I28" s="83"/>
      <c r="J28" s="11">
        <f t="shared" si="1"/>
        <v>0</v>
      </c>
      <c r="K28" s="9" t="str">
        <f t="shared" si="2"/>
        <v/>
      </c>
    </row>
    <row r="29" spans="1:11" ht="15" customHeight="1">
      <c r="A29" s="3" t="str">
        <f>IF(B29="","","㉖")</f>
        <v/>
      </c>
      <c r="B29" s="89"/>
      <c r="C29" s="90"/>
      <c r="D29" s="91"/>
      <c r="E29" s="92"/>
      <c r="F29" s="83"/>
      <c r="G29" s="90"/>
      <c r="H29" s="10">
        <f t="shared" si="0"/>
        <v>0</v>
      </c>
      <c r="I29" s="83"/>
      <c r="J29" s="11">
        <f t="shared" si="1"/>
        <v>0</v>
      </c>
      <c r="K29" s="9" t="str">
        <f t="shared" si="2"/>
        <v/>
      </c>
    </row>
    <row r="30" spans="1:11" ht="15" customHeight="1">
      <c r="A30" s="3" t="str">
        <f>IF(B30="","","㉗")</f>
        <v/>
      </c>
      <c r="B30" s="89"/>
      <c r="C30" s="90"/>
      <c r="D30" s="91"/>
      <c r="E30" s="92"/>
      <c r="F30" s="83"/>
      <c r="G30" s="90"/>
      <c r="H30" s="10">
        <f t="shared" si="0"/>
        <v>0</v>
      </c>
      <c r="I30" s="83"/>
      <c r="J30" s="11">
        <f t="shared" si="1"/>
        <v>0</v>
      </c>
      <c r="K30" s="9" t="str">
        <f t="shared" si="2"/>
        <v/>
      </c>
    </row>
    <row r="31" spans="1:11" ht="15" customHeight="1">
      <c r="A31" s="3" t="str">
        <f>IF(B31="","","㉘")</f>
        <v/>
      </c>
      <c r="B31" s="89"/>
      <c r="C31" s="90"/>
      <c r="D31" s="91"/>
      <c r="E31" s="92"/>
      <c r="F31" s="83"/>
      <c r="G31" s="90"/>
      <c r="H31" s="10">
        <f t="shared" si="0"/>
        <v>0</v>
      </c>
      <c r="I31" s="83"/>
      <c r="J31" s="11">
        <f t="shared" si="1"/>
        <v>0</v>
      </c>
      <c r="K31" s="9" t="str">
        <f t="shared" si="2"/>
        <v/>
      </c>
    </row>
    <row r="32" spans="1:11" ht="15" customHeight="1">
      <c r="A32" s="3" t="str">
        <f>IF(B32="","","㉙")</f>
        <v/>
      </c>
      <c r="B32" s="89"/>
      <c r="C32" s="90"/>
      <c r="D32" s="91"/>
      <c r="E32" s="92"/>
      <c r="F32" s="83"/>
      <c r="G32" s="90"/>
      <c r="H32" s="10">
        <f t="shared" si="0"/>
        <v>0</v>
      </c>
      <c r="I32" s="83"/>
      <c r="J32" s="11">
        <f t="shared" si="1"/>
        <v>0</v>
      </c>
      <c r="K32" s="9" t="str">
        <f t="shared" si="2"/>
        <v/>
      </c>
    </row>
    <row r="33" spans="1:11" ht="15" customHeight="1">
      <c r="A33" s="3" t="str">
        <f>IF(B33="","","㉚")</f>
        <v/>
      </c>
      <c r="B33" s="89"/>
      <c r="C33" s="90"/>
      <c r="D33" s="91"/>
      <c r="E33" s="92"/>
      <c r="F33" s="83"/>
      <c r="G33" s="90"/>
      <c r="H33" s="10">
        <f t="shared" si="0"/>
        <v>0</v>
      </c>
      <c r="I33" s="83"/>
      <c r="J33" s="11">
        <f t="shared" si="1"/>
        <v>0</v>
      </c>
      <c r="K33" s="9" t="str">
        <f t="shared" si="2"/>
        <v/>
      </c>
    </row>
    <row r="34" spans="1:11" ht="15" customHeight="1">
      <c r="A34" s="3" t="str">
        <f>IF(B34="","","㉛")</f>
        <v/>
      </c>
      <c r="B34" s="89"/>
      <c r="C34" s="90"/>
      <c r="D34" s="91"/>
      <c r="E34" s="92"/>
      <c r="F34" s="83"/>
      <c r="G34" s="90"/>
      <c r="H34" s="10">
        <f t="shared" ref="H34:H36" si="4">SUM(IF(C34&lt;B34,C34-B34+1,C34-B34),IF(E34&lt;D34,E34-D34+1,E34-D34),IF(G34&lt;F34,G34-F34+1,G34-F34))</f>
        <v>0</v>
      </c>
      <c r="I34" s="83"/>
      <c r="J34" s="11">
        <f t="shared" ref="J34:J36" si="5">ROUND((H34-I34)*24,2)</f>
        <v>0</v>
      </c>
      <c r="K34" s="9" t="str">
        <f t="shared" si="2"/>
        <v/>
      </c>
    </row>
    <row r="35" spans="1:11" ht="15" customHeight="1">
      <c r="A35" s="3" t="str">
        <f>IF(B35="","","㉜")</f>
        <v/>
      </c>
      <c r="B35" s="89"/>
      <c r="C35" s="90"/>
      <c r="D35" s="91"/>
      <c r="E35" s="92"/>
      <c r="F35" s="83"/>
      <c r="G35" s="90"/>
      <c r="H35" s="10">
        <f t="shared" si="4"/>
        <v>0</v>
      </c>
      <c r="I35" s="83"/>
      <c r="J35" s="11">
        <f t="shared" si="5"/>
        <v>0</v>
      </c>
      <c r="K35" s="9" t="str">
        <f t="shared" si="2"/>
        <v/>
      </c>
    </row>
    <row r="36" spans="1:11" ht="15" customHeight="1">
      <c r="A36" s="3" t="str">
        <f>IF(B36="","","㉝")</f>
        <v/>
      </c>
      <c r="B36" s="89"/>
      <c r="C36" s="90"/>
      <c r="D36" s="91"/>
      <c r="E36" s="92"/>
      <c r="F36" s="83"/>
      <c r="G36" s="90"/>
      <c r="H36" s="10">
        <f t="shared" si="4"/>
        <v>0</v>
      </c>
      <c r="I36" s="83"/>
      <c r="J36" s="11">
        <f t="shared" si="5"/>
        <v>0</v>
      </c>
      <c r="K36" s="9" t="str">
        <f t="shared" si="2"/>
        <v/>
      </c>
    </row>
    <row r="37" spans="1:11" ht="15" customHeight="1" thickBot="1">
      <c r="A37" s="12"/>
      <c r="B37" s="93"/>
      <c r="C37" s="94"/>
      <c r="D37" s="95"/>
      <c r="E37" s="96"/>
      <c r="F37" s="84"/>
      <c r="G37" s="94"/>
      <c r="H37" s="13"/>
      <c r="I37" s="84"/>
      <c r="J37" s="14"/>
      <c r="K37" s="15"/>
    </row>
    <row r="38" spans="1:11" ht="15" customHeight="1">
      <c r="A38" s="1" t="s">
        <v>222</v>
      </c>
    </row>
    <row r="39" spans="1:11" ht="15" customHeight="1">
      <c r="A39" s="1" t="s">
        <v>223</v>
      </c>
    </row>
    <row r="40" spans="1:11" ht="15" customHeight="1">
      <c r="A40" s="1" t="s">
        <v>224</v>
      </c>
    </row>
  </sheetData>
  <sheetProtection sheet="1" objects="1" scenarios="1"/>
  <phoneticPr fontId="1"/>
  <dataValidations count="1">
    <dataValidation type="time" operator="greaterThanOrEqual" allowBlank="1" showInputMessage="1" showErrorMessage="1" sqref="B3:I37" xr:uid="{6B649CD7-FAFB-48D4-A4F2-115BAD25A35B}">
      <formula1>0</formula1>
    </dataValidation>
  </dataValidations>
  <printOptions horizontalCentered="1" verticalCentered="1"/>
  <pageMargins left="0.39370078740157483" right="0.39370078740157483" top="0.59055118110236227" bottom="0" header="0.19685039370078741" footer="0"/>
  <pageSetup paperSize="9" scale="80"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8E73D3-A112-4522-8022-0B602496AC26}">
  <sheetPr>
    <tabColor theme="7"/>
    <pageSetUpPr fitToPage="1"/>
  </sheetPr>
  <dimension ref="A1:AJ20"/>
  <sheetViews>
    <sheetView tabSelected="1" view="pageBreakPreview" zoomScaleNormal="100" zoomScaleSheetLayoutView="100" workbookViewId="0">
      <selection activeCell="K4" sqref="K4:L4"/>
    </sheetView>
  </sheetViews>
  <sheetFormatPr defaultColWidth="2.5" defaultRowHeight="15" customHeight="1"/>
  <cols>
    <col min="1" max="1" width="10" style="1" customWidth="1"/>
    <col min="2" max="2" width="27.59765625" style="1" customWidth="1"/>
    <col min="3" max="10" width="10" style="1" customWidth="1"/>
    <col min="11" max="11" width="11.59765625" style="1" bestFit="1" customWidth="1"/>
    <col min="12" max="24" width="10" style="1" customWidth="1"/>
    <col min="25" max="25" width="20.59765625" style="1" customWidth="1"/>
    <col min="26" max="33" width="9.5" style="1" hidden="1" customWidth="1"/>
    <col min="34" max="36" width="9.69921875" style="1" hidden="1" customWidth="1"/>
    <col min="37" max="16384" width="2.5" style="1"/>
  </cols>
  <sheetData>
    <row r="1" spans="1:36" ht="16.8" thickBot="1">
      <c r="A1" s="25" t="s">
        <v>195</v>
      </c>
    </row>
    <row r="2" spans="1:36" ht="30" customHeight="1">
      <c r="A2" s="279" t="s">
        <v>109</v>
      </c>
      <c r="B2" s="274" t="s">
        <v>66</v>
      </c>
      <c r="C2" s="276" t="s">
        <v>110</v>
      </c>
      <c r="D2" s="277"/>
      <c r="E2" s="277"/>
      <c r="F2" s="277"/>
      <c r="G2" s="277"/>
      <c r="H2" s="277"/>
      <c r="I2" s="277"/>
      <c r="J2" s="277"/>
      <c r="K2" s="278"/>
      <c r="L2" s="273" t="s">
        <v>122</v>
      </c>
      <c r="M2" s="271"/>
      <c r="N2" s="271" t="s">
        <v>123</v>
      </c>
      <c r="O2" s="271"/>
      <c r="P2" s="271" t="s">
        <v>124</v>
      </c>
      <c r="Q2" s="272"/>
      <c r="R2" s="273" t="s">
        <v>125</v>
      </c>
      <c r="S2" s="271"/>
      <c r="T2" s="271" t="s">
        <v>126</v>
      </c>
      <c r="U2" s="271"/>
      <c r="V2" s="271" t="s">
        <v>127</v>
      </c>
      <c r="W2" s="272"/>
      <c r="X2" s="274" t="s">
        <v>111</v>
      </c>
      <c r="Y2" s="274" t="s">
        <v>172</v>
      </c>
      <c r="Z2" s="282" t="s">
        <v>129</v>
      </c>
      <c r="AA2" s="281" t="s">
        <v>129</v>
      </c>
      <c r="AB2" s="281" t="s">
        <v>129</v>
      </c>
      <c r="AC2" s="281" t="s">
        <v>129</v>
      </c>
      <c r="AD2" s="281" t="s">
        <v>129</v>
      </c>
      <c r="AE2" s="281" t="s">
        <v>129</v>
      </c>
      <c r="AF2" s="281" t="s">
        <v>129</v>
      </c>
      <c r="AG2" s="281" t="s">
        <v>129</v>
      </c>
      <c r="AH2" s="281" t="s">
        <v>129</v>
      </c>
    </row>
    <row r="3" spans="1:36" ht="17.25" customHeight="1">
      <c r="A3" s="280"/>
      <c r="B3" s="275"/>
      <c r="C3" s="41" t="s">
        <v>112</v>
      </c>
      <c r="D3" s="2" t="s">
        <v>113</v>
      </c>
      <c r="E3" s="2" t="s">
        <v>114</v>
      </c>
      <c r="F3" s="2" t="s">
        <v>115</v>
      </c>
      <c r="G3" s="2" t="s">
        <v>116</v>
      </c>
      <c r="H3" s="2" t="s">
        <v>117</v>
      </c>
      <c r="I3" s="2" t="s">
        <v>118</v>
      </c>
      <c r="J3" s="2" t="s">
        <v>119</v>
      </c>
      <c r="K3" s="42" t="s">
        <v>175</v>
      </c>
      <c r="L3" s="41" t="s">
        <v>120</v>
      </c>
      <c r="M3" s="2" t="s">
        <v>121</v>
      </c>
      <c r="N3" s="2" t="s">
        <v>120</v>
      </c>
      <c r="O3" s="2" t="s">
        <v>121</v>
      </c>
      <c r="P3" s="2" t="s">
        <v>120</v>
      </c>
      <c r="Q3" s="42" t="s">
        <v>121</v>
      </c>
      <c r="R3" s="41" t="s">
        <v>120</v>
      </c>
      <c r="S3" s="2" t="s">
        <v>121</v>
      </c>
      <c r="T3" s="2" t="s">
        <v>120</v>
      </c>
      <c r="U3" s="2" t="s">
        <v>121</v>
      </c>
      <c r="V3" s="2" t="s">
        <v>120</v>
      </c>
      <c r="W3" s="42" t="s">
        <v>121</v>
      </c>
      <c r="X3" s="275"/>
      <c r="Y3" s="275"/>
      <c r="Z3" s="282"/>
      <c r="AA3" s="281"/>
      <c r="AB3" s="281"/>
      <c r="AC3" s="281"/>
      <c r="AD3" s="281"/>
      <c r="AE3" s="281"/>
      <c r="AF3" s="281"/>
      <c r="AG3" s="281"/>
      <c r="AH3" s="281"/>
    </row>
    <row r="4" spans="1:36" ht="17.25" hidden="1" customHeight="1">
      <c r="A4" s="53"/>
      <c r="B4" s="52"/>
      <c r="C4" s="59"/>
      <c r="D4" s="60"/>
      <c r="E4" s="60"/>
      <c r="F4" s="60"/>
      <c r="G4" s="60"/>
      <c r="H4" s="60"/>
      <c r="I4" s="60"/>
      <c r="J4" s="60"/>
      <c r="K4" s="61"/>
      <c r="L4" s="41"/>
      <c r="M4" s="2"/>
      <c r="N4" s="2"/>
      <c r="O4" s="2"/>
      <c r="P4" s="2"/>
      <c r="Q4" s="42"/>
      <c r="R4" s="41"/>
      <c r="S4" s="2"/>
      <c r="T4" s="2"/>
      <c r="U4" s="2"/>
      <c r="V4" s="2"/>
      <c r="W4" s="42"/>
      <c r="X4" s="52"/>
      <c r="Y4" s="52"/>
      <c r="Z4" s="5"/>
      <c r="AA4" s="2"/>
      <c r="AB4" s="2"/>
      <c r="AC4" s="2"/>
      <c r="AD4" s="2"/>
      <c r="AE4" s="2"/>
      <c r="AF4" s="2"/>
      <c r="AG4" s="2"/>
      <c r="AH4" s="2"/>
      <c r="AJ4" s="1">
        <f ca="1">OFFSET(AI17,-COUNTBLANK(AI5:AI16),0)</f>
        <v>0</v>
      </c>
    </row>
    <row r="5" spans="1:36" ht="15" customHeight="1">
      <c r="A5" s="17"/>
      <c r="B5" s="97"/>
      <c r="C5" s="98"/>
      <c r="D5" s="99"/>
      <c r="E5" s="99"/>
      <c r="F5" s="99"/>
      <c r="G5" s="99"/>
      <c r="H5" s="99"/>
      <c r="I5" s="99"/>
      <c r="J5" s="99"/>
      <c r="K5" s="100"/>
      <c r="L5" s="101"/>
      <c r="M5" s="85"/>
      <c r="N5" s="85"/>
      <c r="O5" s="85"/>
      <c r="P5" s="85"/>
      <c r="Q5" s="102"/>
      <c r="R5" s="101"/>
      <c r="S5" s="85"/>
      <c r="T5" s="85"/>
      <c r="U5" s="85"/>
      <c r="V5" s="85"/>
      <c r="W5" s="102"/>
      <c r="X5" s="103"/>
      <c r="Y5" s="104"/>
      <c r="Z5" s="44" t="str">
        <f>IF(C5="","",C$3)</f>
        <v/>
      </c>
      <c r="AA5" s="40" t="str">
        <f t="shared" ref="AA5:AH16" si="0">IF(D5="","",D$3)</f>
        <v/>
      </c>
      <c r="AB5" s="40" t="str">
        <f t="shared" si="0"/>
        <v/>
      </c>
      <c r="AC5" s="40" t="str">
        <f t="shared" si="0"/>
        <v/>
      </c>
      <c r="AD5" s="40" t="str">
        <f t="shared" si="0"/>
        <v/>
      </c>
      <c r="AE5" s="40" t="str">
        <f t="shared" si="0"/>
        <v/>
      </c>
      <c r="AF5" s="40" t="str">
        <f t="shared" si="0"/>
        <v/>
      </c>
      <c r="AG5" s="40" t="str">
        <f t="shared" si="0"/>
        <v/>
      </c>
      <c r="AH5" s="40" t="str">
        <f t="shared" si="0"/>
        <v/>
      </c>
      <c r="AJ5" s="1">
        <f ca="1">IFERROR(IF(B5="",AJ4,REPLACE(AJ4,FIND(B5,AJ4,FIND(B5,AJ4)+1)-1,LEN(B5)+1,"")),AJ4)</f>
        <v>0</v>
      </c>
    </row>
    <row r="6" spans="1:36" ht="15" customHeight="1">
      <c r="A6" s="38">
        <v>1</v>
      </c>
      <c r="B6" s="105"/>
      <c r="C6" s="106"/>
      <c r="D6" s="107"/>
      <c r="E6" s="107"/>
      <c r="F6" s="107"/>
      <c r="G6" s="107"/>
      <c r="H6" s="107"/>
      <c r="I6" s="107"/>
      <c r="J6" s="107"/>
      <c r="K6" s="107"/>
      <c r="L6" s="108"/>
      <c r="M6" s="90"/>
      <c r="N6" s="89"/>
      <c r="O6" s="89"/>
      <c r="P6" s="89"/>
      <c r="Q6" s="109"/>
      <c r="R6" s="108"/>
      <c r="S6" s="90"/>
      <c r="T6" s="89"/>
      <c r="U6" s="89"/>
      <c r="V6" s="89"/>
      <c r="W6" s="109"/>
      <c r="X6" s="110"/>
      <c r="Y6" s="111"/>
      <c r="Z6" s="44" t="str">
        <f>IF(C6="","",C$3)</f>
        <v/>
      </c>
      <c r="AA6" s="40" t="str">
        <f t="shared" si="0"/>
        <v/>
      </c>
      <c r="AB6" s="40" t="str">
        <f t="shared" si="0"/>
        <v/>
      </c>
      <c r="AC6" s="40" t="str">
        <f t="shared" si="0"/>
        <v/>
      </c>
      <c r="AD6" s="40" t="str">
        <f t="shared" si="0"/>
        <v/>
      </c>
      <c r="AE6" s="40" t="str">
        <f t="shared" si="0"/>
        <v/>
      </c>
      <c r="AF6" s="40" t="str">
        <f t="shared" si="0"/>
        <v/>
      </c>
      <c r="AG6" s="40" t="str">
        <f t="shared" si="0"/>
        <v/>
      </c>
      <c r="AH6" s="40" t="str">
        <f t="shared" si="0"/>
        <v/>
      </c>
      <c r="AI6" s="1" t="str">
        <f>IF(B6="","",_xlfn.TEXTJOIN("・",TRUE,AI5,B6))</f>
        <v/>
      </c>
      <c r="AJ6" s="1">
        <f t="shared" ref="AJ6:AJ16" ca="1" si="1">IFERROR(IF(B6="",AJ5,REPLACE(AJ5,FIND(B6,AJ5,FIND(B6,AJ5)+1)-1,LEN(B6)+1,"")),AJ5)</f>
        <v>0</v>
      </c>
    </row>
    <row r="7" spans="1:36" ht="15" customHeight="1">
      <c r="A7" s="38">
        <v>2</v>
      </c>
      <c r="B7" s="105"/>
      <c r="C7" s="106"/>
      <c r="D7" s="107"/>
      <c r="E7" s="107"/>
      <c r="F7" s="107"/>
      <c r="G7" s="107"/>
      <c r="H7" s="107"/>
      <c r="I7" s="107"/>
      <c r="J7" s="107"/>
      <c r="K7" s="112"/>
      <c r="L7" s="108"/>
      <c r="M7" s="89"/>
      <c r="N7" s="89"/>
      <c r="O7" s="89"/>
      <c r="P7" s="89"/>
      <c r="Q7" s="109"/>
      <c r="R7" s="108"/>
      <c r="S7" s="89"/>
      <c r="T7" s="89"/>
      <c r="U7" s="89"/>
      <c r="V7" s="89"/>
      <c r="W7" s="109"/>
      <c r="X7" s="110"/>
      <c r="Y7" s="111"/>
      <c r="Z7" s="44" t="str">
        <f t="shared" ref="Z7:Z16" si="2">IF(C7="","",C$3)</f>
        <v/>
      </c>
      <c r="AA7" s="40" t="str">
        <f t="shared" si="0"/>
        <v/>
      </c>
      <c r="AB7" s="40" t="str">
        <f t="shared" si="0"/>
        <v/>
      </c>
      <c r="AC7" s="40" t="str">
        <f t="shared" si="0"/>
        <v/>
      </c>
      <c r="AD7" s="40" t="str">
        <f t="shared" si="0"/>
        <v/>
      </c>
      <c r="AE7" s="40" t="str">
        <f t="shared" si="0"/>
        <v/>
      </c>
      <c r="AF7" s="40" t="str">
        <f t="shared" si="0"/>
        <v/>
      </c>
      <c r="AG7" s="40" t="str">
        <f t="shared" si="0"/>
        <v/>
      </c>
      <c r="AH7" s="40" t="str">
        <f t="shared" si="0"/>
        <v/>
      </c>
      <c r="AI7" s="1" t="str">
        <f t="shared" ref="AI7:AI15" si="3">IF(B7="","",_xlfn.TEXTJOIN("・",TRUE,AI6,B7))</f>
        <v/>
      </c>
      <c r="AJ7" s="1">
        <f t="shared" ca="1" si="1"/>
        <v>0</v>
      </c>
    </row>
    <row r="8" spans="1:36" ht="15" customHeight="1">
      <c r="A8" s="38">
        <v>3</v>
      </c>
      <c r="B8" s="105"/>
      <c r="C8" s="106"/>
      <c r="D8" s="107"/>
      <c r="E8" s="107"/>
      <c r="F8" s="107"/>
      <c r="G8" s="107"/>
      <c r="H8" s="107"/>
      <c r="I8" s="107"/>
      <c r="J8" s="107"/>
      <c r="K8" s="112"/>
      <c r="L8" s="108"/>
      <c r="M8" s="89"/>
      <c r="N8" s="89"/>
      <c r="O8" s="89"/>
      <c r="P8" s="89"/>
      <c r="Q8" s="109"/>
      <c r="R8" s="108"/>
      <c r="S8" s="89"/>
      <c r="T8" s="89"/>
      <c r="U8" s="89"/>
      <c r="V8" s="89"/>
      <c r="W8" s="109"/>
      <c r="X8" s="110"/>
      <c r="Y8" s="111"/>
      <c r="Z8" s="44" t="str">
        <f t="shared" si="2"/>
        <v/>
      </c>
      <c r="AA8" s="40" t="str">
        <f t="shared" si="0"/>
        <v/>
      </c>
      <c r="AB8" s="40" t="str">
        <f t="shared" si="0"/>
        <v/>
      </c>
      <c r="AC8" s="40" t="str">
        <f t="shared" si="0"/>
        <v/>
      </c>
      <c r="AD8" s="40" t="str">
        <f t="shared" si="0"/>
        <v/>
      </c>
      <c r="AE8" s="40" t="str">
        <f t="shared" si="0"/>
        <v/>
      </c>
      <c r="AF8" s="40" t="str">
        <f t="shared" si="0"/>
        <v/>
      </c>
      <c r="AG8" s="40" t="str">
        <f t="shared" si="0"/>
        <v/>
      </c>
      <c r="AH8" s="40" t="str">
        <f t="shared" si="0"/>
        <v/>
      </c>
      <c r="AI8" s="1" t="str">
        <f t="shared" si="3"/>
        <v/>
      </c>
      <c r="AJ8" s="1">
        <f t="shared" ca="1" si="1"/>
        <v>0</v>
      </c>
    </row>
    <row r="9" spans="1:36" ht="15" customHeight="1">
      <c r="A9" s="38">
        <v>4</v>
      </c>
      <c r="B9" s="105"/>
      <c r="C9" s="106"/>
      <c r="D9" s="107"/>
      <c r="E9" s="107"/>
      <c r="F9" s="107"/>
      <c r="G9" s="107"/>
      <c r="H9" s="107"/>
      <c r="I9" s="107"/>
      <c r="J9" s="107"/>
      <c r="K9" s="112"/>
      <c r="L9" s="108"/>
      <c r="M9" s="89"/>
      <c r="N9" s="89"/>
      <c r="O9" s="89"/>
      <c r="P9" s="89"/>
      <c r="Q9" s="109"/>
      <c r="R9" s="108"/>
      <c r="S9" s="89"/>
      <c r="T9" s="89"/>
      <c r="U9" s="89"/>
      <c r="V9" s="89"/>
      <c r="W9" s="109"/>
      <c r="X9" s="110"/>
      <c r="Y9" s="111"/>
      <c r="Z9" s="44" t="str">
        <f t="shared" si="2"/>
        <v/>
      </c>
      <c r="AA9" s="40" t="str">
        <f t="shared" si="0"/>
        <v/>
      </c>
      <c r="AB9" s="40" t="str">
        <f t="shared" si="0"/>
        <v/>
      </c>
      <c r="AC9" s="40" t="str">
        <f t="shared" si="0"/>
        <v/>
      </c>
      <c r="AD9" s="40" t="str">
        <f t="shared" si="0"/>
        <v/>
      </c>
      <c r="AE9" s="40" t="str">
        <f t="shared" si="0"/>
        <v/>
      </c>
      <c r="AF9" s="40" t="str">
        <f t="shared" si="0"/>
        <v/>
      </c>
      <c r="AG9" s="40" t="str">
        <f t="shared" si="0"/>
        <v/>
      </c>
      <c r="AH9" s="40" t="str">
        <f t="shared" si="0"/>
        <v/>
      </c>
      <c r="AI9" s="1" t="str">
        <f t="shared" si="3"/>
        <v/>
      </c>
      <c r="AJ9" s="1">
        <f t="shared" ca="1" si="1"/>
        <v>0</v>
      </c>
    </row>
    <row r="10" spans="1:36" ht="15" customHeight="1">
      <c r="A10" s="38">
        <v>5</v>
      </c>
      <c r="B10" s="105"/>
      <c r="C10" s="106"/>
      <c r="D10" s="107"/>
      <c r="E10" s="107"/>
      <c r="F10" s="107"/>
      <c r="G10" s="107"/>
      <c r="H10" s="107"/>
      <c r="I10" s="107"/>
      <c r="J10" s="107"/>
      <c r="K10" s="112"/>
      <c r="L10" s="108"/>
      <c r="M10" s="89"/>
      <c r="N10" s="89"/>
      <c r="O10" s="89"/>
      <c r="P10" s="89"/>
      <c r="Q10" s="109"/>
      <c r="R10" s="108"/>
      <c r="S10" s="89"/>
      <c r="T10" s="89"/>
      <c r="U10" s="89"/>
      <c r="V10" s="89"/>
      <c r="W10" s="109"/>
      <c r="X10" s="110"/>
      <c r="Y10" s="111"/>
      <c r="Z10" s="44" t="str">
        <f t="shared" si="2"/>
        <v/>
      </c>
      <c r="AA10" s="40" t="str">
        <f t="shared" si="0"/>
        <v/>
      </c>
      <c r="AB10" s="40" t="str">
        <f t="shared" si="0"/>
        <v/>
      </c>
      <c r="AC10" s="40" t="str">
        <f t="shared" si="0"/>
        <v/>
      </c>
      <c r="AD10" s="40" t="str">
        <f t="shared" si="0"/>
        <v/>
      </c>
      <c r="AE10" s="40" t="str">
        <f t="shared" si="0"/>
        <v/>
      </c>
      <c r="AF10" s="40" t="str">
        <f t="shared" si="0"/>
        <v/>
      </c>
      <c r="AG10" s="40" t="str">
        <f t="shared" si="0"/>
        <v/>
      </c>
      <c r="AH10" s="40" t="str">
        <f t="shared" si="0"/>
        <v/>
      </c>
      <c r="AI10" s="1" t="str">
        <f t="shared" si="3"/>
        <v/>
      </c>
      <c r="AJ10" s="1">
        <f t="shared" ca="1" si="1"/>
        <v>0</v>
      </c>
    </row>
    <row r="11" spans="1:36" ht="15" customHeight="1">
      <c r="A11" s="38">
        <v>6</v>
      </c>
      <c r="B11" s="105"/>
      <c r="C11" s="106"/>
      <c r="D11" s="107"/>
      <c r="E11" s="107"/>
      <c r="F11" s="107"/>
      <c r="G11" s="107"/>
      <c r="H11" s="107"/>
      <c r="I11" s="107"/>
      <c r="J11" s="107"/>
      <c r="K11" s="112"/>
      <c r="L11" s="108"/>
      <c r="M11" s="89"/>
      <c r="N11" s="89"/>
      <c r="O11" s="89"/>
      <c r="P11" s="89"/>
      <c r="Q11" s="109"/>
      <c r="R11" s="108"/>
      <c r="S11" s="89"/>
      <c r="T11" s="89"/>
      <c r="U11" s="89"/>
      <c r="V11" s="89"/>
      <c r="W11" s="109"/>
      <c r="X11" s="110"/>
      <c r="Y11" s="111"/>
      <c r="Z11" s="44" t="str">
        <f t="shared" si="2"/>
        <v/>
      </c>
      <c r="AA11" s="40" t="str">
        <f t="shared" si="0"/>
        <v/>
      </c>
      <c r="AB11" s="40" t="str">
        <f t="shared" si="0"/>
        <v/>
      </c>
      <c r="AC11" s="40" t="str">
        <f t="shared" si="0"/>
        <v/>
      </c>
      <c r="AD11" s="40" t="str">
        <f t="shared" si="0"/>
        <v/>
      </c>
      <c r="AE11" s="40" t="str">
        <f t="shared" si="0"/>
        <v/>
      </c>
      <c r="AF11" s="40" t="str">
        <f t="shared" si="0"/>
        <v/>
      </c>
      <c r="AG11" s="40" t="str">
        <f t="shared" si="0"/>
        <v/>
      </c>
      <c r="AH11" s="40" t="str">
        <f t="shared" si="0"/>
        <v/>
      </c>
      <c r="AI11" s="1" t="str">
        <f t="shared" si="3"/>
        <v/>
      </c>
      <c r="AJ11" s="1">
        <f t="shared" ca="1" si="1"/>
        <v>0</v>
      </c>
    </row>
    <row r="12" spans="1:36" ht="15" customHeight="1">
      <c r="A12" s="38">
        <v>7</v>
      </c>
      <c r="B12" s="105"/>
      <c r="C12" s="106"/>
      <c r="D12" s="107"/>
      <c r="E12" s="107"/>
      <c r="F12" s="107"/>
      <c r="G12" s="107"/>
      <c r="H12" s="107"/>
      <c r="I12" s="107"/>
      <c r="J12" s="107"/>
      <c r="K12" s="112"/>
      <c r="L12" s="108"/>
      <c r="M12" s="89"/>
      <c r="N12" s="89"/>
      <c r="O12" s="89"/>
      <c r="P12" s="89"/>
      <c r="Q12" s="109"/>
      <c r="R12" s="108"/>
      <c r="S12" s="89"/>
      <c r="T12" s="89"/>
      <c r="U12" s="89"/>
      <c r="V12" s="89"/>
      <c r="W12" s="109"/>
      <c r="X12" s="110"/>
      <c r="Y12" s="111"/>
      <c r="Z12" s="44" t="str">
        <f t="shared" si="2"/>
        <v/>
      </c>
      <c r="AA12" s="40" t="str">
        <f t="shared" si="0"/>
        <v/>
      </c>
      <c r="AB12" s="40" t="str">
        <f t="shared" si="0"/>
        <v/>
      </c>
      <c r="AC12" s="40" t="str">
        <f t="shared" si="0"/>
        <v/>
      </c>
      <c r="AD12" s="40" t="str">
        <f t="shared" si="0"/>
        <v/>
      </c>
      <c r="AE12" s="40" t="str">
        <f t="shared" si="0"/>
        <v/>
      </c>
      <c r="AF12" s="40" t="str">
        <f t="shared" si="0"/>
        <v/>
      </c>
      <c r="AG12" s="40" t="str">
        <f t="shared" si="0"/>
        <v/>
      </c>
      <c r="AH12" s="40" t="str">
        <f t="shared" si="0"/>
        <v/>
      </c>
      <c r="AI12" s="1" t="str">
        <f t="shared" si="3"/>
        <v/>
      </c>
      <c r="AJ12" s="1">
        <f t="shared" ca="1" si="1"/>
        <v>0</v>
      </c>
    </row>
    <row r="13" spans="1:36" ht="15" customHeight="1">
      <c r="A13" s="38">
        <v>8</v>
      </c>
      <c r="B13" s="105"/>
      <c r="C13" s="106"/>
      <c r="D13" s="107"/>
      <c r="E13" s="107"/>
      <c r="F13" s="107"/>
      <c r="G13" s="107"/>
      <c r="H13" s="107"/>
      <c r="I13" s="107"/>
      <c r="J13" s="107"/>
      <c r="K13" s="112"/>
      <c r="L13" s="108"/>
      <c r="M13" s="89"/>
      <c r="N13" s="89"/>
      <c r="O13" s="89"/>
      <c r="P13" s="89"/>
      <c r="Q13" s="109"/>
      <c r="R13" s="108"/>
      <c r="S13" s="89"/>
      <c r="T13" s="89"/>
      <c r="U13" s="89"/>
      <c r="V13" s="89"/>
      <c r="W13" s="109"/>
      <c r="X13" s="110"/>
      <c r="Y13" s="111"/>
      <c r="Z13" s="44" t="str">
        <f t="shared" si="2"/>
        <v/>
      </c>
      <c r="AA13" s="40" t="str">
        <f t="shared" si="0"/>
        <v/>
      </c>
      <c r="AB13" s="40" t="str">
        <f t="shared" si="0"/>
        <v/>
      </c>
      <c r="AC13" s="40" t="str">
        <f t="shared" si="0"/>
        <v/>
      </c>
      <c r="AD13" s="40" t="str">
        <f t="shared" si="0"/>
        <v/>
      </c>
      <c r="AE13" s="40" t="str">
        <f t="shared" si="0"/>
        <v/>
      </c>
      <c r="AF13" s="40" t="str">
        <f t="shared" si="0"/>
        <v/>
      </c>
      <c r="AG13" s="40" t="str">
        <f t="shared" si="0"/>
        <v/>
      </c>
      <c r="AH13" s="40" t="str">
        <f t="shared" si="0"/>
        <v/>
      </c>
      <c r="AI13" s="1" t="str">
        <f t="shared" si="3"/>
        <v/>
      </c>
      <c r="AJ13" s="1">
        <f t="shared" ca="1" si="1"/>
        <v>0</v>
      </c>
    </row>
    <row r="14" spans="1:36" ht="15" customHeight="1">
      <c r="A14" s="38">
        <v>9</v>
      </c>
      <c r="B14" s="105"/>
      <c r="C14" s="106"/>
      <c r="D14" s="107"/>
      <c r="E14" s="107"/>
      <c r="F14" s="107"/>
      <c r="G14" s="107"/>
      <c r="H14" s="107"/>
      <c r="I14" s="107"/>
      <c r="J14" s="107"/>
      <c r="K14" s="112"/>
      <c r="L14" s="108"/>
      <c r="M14" s="89"/>
      <c r="N14" s="89"/>
      <c r="O14" s="89"/>
      <c r="P14" s="89"/>
      <c r="Q14" s="109"/>
      <c r="R14" s="108"/>
      <c r="S14" s="89"/>
      <c r="T14" s="89"/>
      <c r="U14" s="89"/>
      <c r="V14" s="89"/>
      <c r="W14" s="109"/>
      <c r="X14" s="110"/>
      <c r="Y14" s="111"/>
      <c r="Z14" s="44" t="str">
        <f t="shared" si="2"/>
        <v/>
      </c>
      <c r="AA14" s="40" t="str">
        <f t="shared" si="0"/>
        <v/>
      </c>
      <c r="AB14" s="40" t="str">
        <f t="shared" si="0"/>
        <v/>
      </c>
      <c r="AC14" s="40" t="str">
        <f t="shared" si="0"/>
        <v/>
      </c>
      <c r="AD14" s="40" t="str">
        <f t="shared" si="0"/>
        <v/>
      </c>
      <c r="AE14" s="40" t="str">
        <f t="shared" si="0"/>
        <v/>
      </c>
      <c r="AF14" s="40" t="str">
        <f t="shared" si="0"/>
        <v/>
      </c>
      <c r="AG14" s="40" t="str">
        <f t="shared" si="0"/>
        <v/>
      </c>
      <c r="AH14" s="40" t="str">
        <f t="shared" si="0"/>
        <v/>
      </c>
      <c r="AI14" s="1" t="str">
        <f t="shared" si="3"/>
        <v/>
      </c>
      <c r="AJ14" s="1">
        <f t="shared" ca="1" si="1"/>
        <v>0</v>
      </c>
    </row>
    <row r="15" spans="1:36" ht="15" customHeight="1">
      <c r="A15" s="38">
        <v>10</v>
      </c>
      <c r="B15" s="105"/>
      <c r="C15" s="106"/>
      <c r="D15" s="107"/>
      <c r="E15" s="107"/>
      <c r="F15" s="107"/>
      <c r="G15" s="107"/>
      <c r="H15" s="107"/>
      <c r="I15" s="107"/>
      <c r="J15" s="107"/>
      <c r="K15" s="112"/>
      <c r="L15" s="108"/>
      <c r="M15" s="89"/>
      <c r="N15" s="89"/>
      <c r="O15" s="89"/>
      <c r="P15" s="89"/>
      <c r="Q15" s="109"/>
      <c r="R15" s="108"/>
      <c r="S15" s="89"/>
      <c r="T15" s="89"/>
      <c r="U15" s="89"/>
      <c r="V15" s="89"/>
      <c r="W15" s="109"/>
      <c r="X15" s="110"/>
      <c r="Y15" s="111"/>
      <c r="Z15" s="44" t="str">
        <f t="shared" si="2"/>
        <v/>
      </c>
      <c r="AA15" s="40" t="str">
        <f t="shared" si="0"/>
        <v/>
      </c>
      <c r="AB15" s="40" t="str">
        <f t="shared" si="0"/>
        <v/>
      </c>
      <c r="AC15" s="40" t="str">
        <f t="shared" si="0"/>
        <v/>
      </c>
      <c r="AD15" s="40" t="str">
        <f t="shared" si="0"/>
        <v/>
      </c>
      <c r="AE15" s="40" t="str">
        <f t="shared" si="0"/>
        <v/>
      </c>
      <c r="AF15" s="40" t="str">
        <f t="shared" si="0"/>
        <v/>
      </c>
      <c r="AG15" s="40" t="str">
        <f t="shared" si="0"/>
        <v/>
      </c>
      <c r="AH15" s="40" t="str">
        <f t="shared" si="0"/>
        <v/>
      </c>
      <c r="AI15" s="1" t="str">
        <f t="shared" si="3"/>
        <v/>
      </c>
      <c r="AJ15" s="1">
        <f t="shared" ca="1" si="1"/>
        <v>0</v>
      </c>
    </row>
    <row r="16" spans="1:36" ht="15" customHeight="1" thickBot="1">
      <c r="A16" s="43"/>
      <c r="B16" s="113"/>
      <c r="C16" s="114"/>
      <c r="D16" s="115"/>
      <c r="E16" s="115"/>
      <c r="F16" s="115"/>
      <c r="G16" s="115"/>
      <c r="H16" s="115"/>
      <c r="I16" s="115"/>
      <c r="J16" s="115"/>
      <c r="K16" s="116"/>
      <c r="L16" s="114"/>
      <c r="M16" s="115"/>
      <c r="N16" s="115"/>
      <c r="O16" s="115"/>
      <c r="P16" s="115"/>
      <c r="Q16" s="116"/>
      <c r="R16" s="114"/>
      <c r="S16" s="115"/>
      <c r="T16" s="115"/>
      <c r="U16" s="115"/>
      <c r="V16" s="115"/>
      <c r="W16" s="116"/>
      <c r="X16" s="117"/>
      <c r="Y16" s="118"/>
      <c r="Z16" s="44" t="str">
        <f t="shared" si="2"/>
        <v/>
      </c>
      <c r="AA16" s="40" t="str">
        <f t="shared" si="0"/>
        <v/>
      </c>
      <c r="AB16" s="40" t="str">
        <f t="shared" si="0"/>
        <v/>
      </c>
      <c r="AC16" s="40" t="str">
        <f t="shared" si="0"/>
        <v/>
      </c>
      <c r="AD16" s="40" t="str">
        <f t="shared" si="0"/>
        <v/>
      </c>
      <c r="AE16" s="40" t="str">
        <f t="shared" si="0"/>
        <v/>
      </c>
      <c r="AF16" s="40" t="str">
        <f t="shared" si="0"/>
        <v/>
      </c>
      <c r="AG16" s="40" t="str">
        <f t="shared" si="0"/>
        <v/>
      </c>
      <c r="AH16" s="40" t="str">
        <f t="shared" si="0"/>
        <v/>
      </c>
      <c r="AJ16" s="1">
        <f t="shared" ca="1" si="1"/>
        <v>0</v>
      </c>
    </row>
    <row r="17" spans="1:36" ht="15" hidden="1" customHeight="1">
      <c r="A17" s="54"/>
      <c r="B17" s="55"/>
      <c r="C17" s="55"/>
      <c r="D17" s="55"/>
      <c r="E17" s="55"/>
      <c r="F17" s="55"/>
      <c r="G17" s="55"/>
      <c r="H17" s="55"/>
      <c r="I17" s="55"/>
      <c r="J17" s="55"/>
      <c r="K17" s="55"/>
      <c r="L17" s="55"/>
      <c r="M17" s="55"/>
      <c r="N17" s="55"/>
      <c r="O17" s="55"/>
      <c r="P17" s="55"/>
      <c r="Q17" s="55"/>
      <c r="R17" s="55"/>
      <c r="S17" s="55"/>
      <c r="T17" s="55"/>
      <c r="U17" s="55"/>
      <c r="V17" s="55"/>
      <c r="W17" s="55"/>
      <c r="X17" s="56"/>
      <c r="Y17" s="57"/>
      <c r="Z17" s="58"/>
      <c r="AA17" s="58"/>
      <c r="AB17" s="58"/>
      <c r="AC17" s="58"/>
      <c r="AD17" s="58"/>
      <c r="AE17" s="58"/>
      <c r="AF17" s="58"/>
      <c r="AG17" s="58"/>
      <c r="AH17" s="58"/>
      <c r="AJ17" s="1" t="str">
        <f ca="1">SUBSTITUTE(IFERROR(IF(B17="",AJ16,REPLACE(AJ16,FIND(B17,AJ16,FIND(B17,AJ16)+1)-1,LEN(B17)+1,"")),AJ16),"居宅訪問","居宅訪問型児童発達支援")</f>
        <v>0</v>
      </c>
    </row>
    <row r="18" spans="1:36" ht="15" customHeight="1">
      <c r="A18" s="1" t="s">
        <v>225</v>
      </c>
    </row>
    <row r="19" spans="1:36" ht="15" customHeight="1">
      <c r="A19" s="1" t="s">
        <v>226</v>
      </c>
    </row>
    <row r="20" spans="1:36" ht="15" customHeight="1">
      <c r="A20" s="1" t="s">
        <v>227</v>
      </c>
    </row>
  </sheetData>
  <sheetProtection sheet="1" objects="1" scenarios="1"/>
  <mergeCells count="20">
    <mergeCell ref="AE2:AE3"/>
    <mergeCell ref="AF2:AF3"/>
    <mergeCell ref="AG2:AG3"/>
    <mergeCell ref="AH2:AH3"/>
    <mergeCell ref="X2:X3"/>
    <mergeCell ref="Z2:Z3"/>
    <mergeCell ref="AA2:AA3"/>
    <mergeCell ref="AB2:AB3"/>
    <mergeCell ref="AC2:AC3"/>
    <mergeCell ref="AD2:AD3"/>
    <mergeCell ref="C2:K2"/>
    <mergeCell ref="A2:A3"/>
    <mergeCell ref="B2:B3"/>
    <mergeCell ref="L2:M2"/>
    <mergeCell ref="N2:O2"/>
    <mergeCell ref="V2:W2"/>
    <mergeCell ref="P2:Q2"/>
    <mergeCell ref="T2:U2"/>
    <mergeCell ref="R2:S2"/>
    <mergeCell ref="Y2:Y3"/>
  </mergeCells>
  <phoneticPr fontId="1"/>
  <dataValidations count="3">
    <dataValidation type="time" operator="greaterThanOrEqual" allowBlank="1" showInputMessage="1" showErrorMessage="1" sqref="C5:K5 L5:W17" xr:uid="{5F2C835E-5686-4964-A15F-DC86D4D7F786}">
      <formula1>0</formula1>
    </dataValidation>
    <dataValidation type="whole" operator="greaterThanOrEqual" allowBlank="1" showInputMessage="1" showErrorMessage="1" sqref="X5:X17" xr:uid="{0A27280C-D0F8-4672-9F6D-D36CFAAE4BB8}">
      <formula1>5</formula1>
    </dataValidation>
    <dataValidation operator="greaterThanOrEqual" allowBlank="1" showInputMessage="1" showErrorMessage="1" sqref="Z5:AH17" xr:uid="{1AA13CD8-A244-44E7-B872-850400990FB1}"/>
  </dataValidations>
  <printOptions horizontalCentered="1" verticalCentered="1"/>
  <pageMargins left="0.39370078740157483" right="0.39370078740157483" top="0.59055118110236227" bottom="0" header="0.19685039370078741" footer="0"/>
  <pageSetup paperSize="9" scale="45" fitToHeight="2" orientation="landscape" r:id="rId1"/>
  <extLst>
    <ext xmlns:x14="http://schemas.microsoft.com/office/spreadsheetml/2009/9/main" uri="{CCE6A557-97BC-4b89-ADB6-D9C93CAAB3DF}">
      <x14:dataValidations xmlns:xm="http://schemas.microsoft.com/office/excel/2006/main" count="2">
        <x14:dataValidation type="list" operator="greaterThanOrEqual" allowBlank="1" showInputMessage="1" showErrorMessage="1" xr:uid="{6599F07D-38E3-41B7-9323-682A2C894054}">
          <x14:formula1>
            <xm:f>マスタ!$M$2:$M$4</xm:f>
          </x14:formula1>
          <xm:sqref>C6:K17</xm:sqref>
        </x14:dataValidation>
        <x14:dataValidation type="list" allowBlank="1" showInputMessage="1" showErrorMessage="1" xr:uid="{980C02D1-A778-42C4-9D23-B29FD7893E15}">
          <x14:formula1>
            <xm:f>マスタ!$C$2:$C$8</xm:f>
          </x14:formula1>
          <xm:sqref>B5:B17</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マスタ</vt:lpstr>
      <vt:lpstr>参考様式６</vt:lpstr>
      <vt:lpstr>別添①　勤務時間</vt:lpstr>
      <vt:lpstr>別添②　営業時間・サービス提供時間</vt:lpstr>
      <vt:lpstr>参考様式６!Print_Area</vt:lpstr>
      <vt:lpstr>'別添①　勤務時間'!Print_Area</vt:lpstr>
      <vt:lpstr>'別添②　営業時間・サービス提供時間'!Print_Area</vt:lpstr>
      <vt:lpstr>加配加算対象</vt:lpstr>
      <vt:lpstr>加配対象</vt:lpstr>
      <vt:lpstr>看護職員加配加算</vt:lpstr>
      <vt:lpstr>児童指導員等加配加算</vt:lpstr>
      <vt:lpstr>児童指導員等配置加算</vt:lpstr>
      <vt:lpstr>中核機能強化加算</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2026-03-22T23:17:36Z</dcterms:created>
  <dcterms:modified xsi:type="dcterms:W3CDTF">2026-03-22T23:40:09Z</dcterms:modified>
</cp:coreProperties>
</file>