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145" tabRatio="904" activeTab="0"/>
  </bookViews>
  <sheets>
    <sheet name="銚子市" sheetId="1" r:id="rId1"/>
    <sheet name="市川市" sheetId="2" r:id="rId2"/>
    <sheet name="船橋市" sheetId="3" r:id="rId3"/>
    <sheet name="館山市" sheetId="4" r:id="rId4"/>
    <sheet name="木更津市" sheetId="5" r:id="rId5"/>
    <sheet name="松戸市" sheetId="6" r:id="rId6"/>
    <sheet name="野田市" sheetId="7" r:id="rId7"/>
    <sheet name="茂原市" sheetId="8" r:id="rId8"/>
    <sheet name="成田市" sheetId="9" r:id="rId9"/>
    <sheet name="佐倉市" sheetId="10" r:id="rId10"/>
    <sheet name="東金市" sheetId="11" r:id="rId11"/>
    <sheet name="旭市" sheetId="12" r:id="rId12"/>
    <sheet name="習志野市" sheetId="13" r:id="rId13"/>
    <sheet name="柏市" sheetId="14" r:id="rId14"/>
    <sheet name="市原市" sheetId="15" r:id="rId15"/>
    <sheet name="流山市" sheetId="16" r:id="rId16"/>
    <sheet name="八千代市" sheetId="17" r:id="rId17"/>
    <sheet name="我孫子市" sheetId="18" r:id="rId18"/>
    <sheet name="鎌ヶ谷市" sheetId="19" r:id="rId19"/>
    <sheet name="浦安市" sheetId="20" r:id="rId20"/>
    <sheet name="四街道市" sheetId="21" r:id="rId21"/>
    <sheet name="袖ヶ浦市" sheetId="22" r:id="rId22"/>
    <sheet name="八街市" sheetId="23" r:id="rId23"/>
    <sheet name="印西市" sheetId="24" r:id="rId24"/>
    <sheet name="白井市" sheetId="25" r:id="rId25"/>
    <sheet name="富里市" sheetId="26" r:id="rId26"/>
    <sheet name="香取市" sheetId="27" r:id="rId27"/>
    <sheet name="酒々井町" sheetId="28" r:id="rId28"/>
    <sheet name="印旛村" sheetId="29" r:id="rId29"/>
    <sheet name="本埜村" sheetId="30" r:id="rId30"/>
    <sheet name="栄町" sheetId="31" r:id="rId31"/>
    <sheet name="大網白里町" sheetId="32" r:id="rId32"/>
    <sheet name="君津富津広域下水道組合" sheetId="33" r:id="rId33"/>
  </sheets>
  <definedNames>
    <definedName name="_xlnm.Print_Area" localSheetId="11">'旭市'!$A$1:$Q$55</definedName>
    <definedName name="_xlnm.Print_Area" localSheetId="23">'印西市'!$A$1:$Q$55</definedName>
    <definedName name="_xlnm.Print_Area" localSheetId="28">'印旛村'!$A$1:$Q$55</definedName>
    <definedName name="_xlnm.Print_Area" localSheetId="19">'浦安市'!$A$1:$Q$55</definedName>
    <definedName name="_xlnm.Print_Area" localSheetId="30">'栄町'!$A$1:$Q$55</definedName>
    <definedName name="_xlnm.Print_Area" localSheetId="17">'我孫子市'!$A$1:$Q$55</definedName>
    <definedName name="_xlnm.Print_Area" localSheetId="18">'鎌ヶ谷市'!$A$1:$Q$55</definedName>
    <definedName name="_xlnm.Print_Area" localSheetId="3">'館山市'!$A$1:$Q$55</definedName>
    <definedName name="_xlnm.Print_Area" localSheetId="32">'君津富津広域下水道組合'!$A$1:$Q$55</definedName>
    <definedName name="_xlnm.Print_Area" localSheetId="26">'香取市'!$A$1:$Q$55</definedName>
    <definedName name="_xlnm.Print_Area" localSheetId="9">'佐倉市'!$A$1:$Q$55</definedName>
    <definedName name="_xlnm.Print_Area" localSheetId="20">'四街道市'!$A$1:$Q$55</definedName>
    <definedName name="_xlnm.Print_Area" localSheetId="14">'市原市'!$A$1:$Q$55</definedName>
    <definedName name="_xlnm.Print_Area" localSheetId="1">'市川市'!$A$1:$Q$55</definedName>
    <definedName name="_xlnm.Print_Area" localSheetId="27">'酒々井町'!$A$1:$Q$55</definedName>
    <definedName name="_xlnm.Print_Area" localSheetId="12">'習志野市'!$A$1:$Q$55</definedName>
    <definedName name="_xlnm.Print_Area" localSheetId="5">'松戸市'!$A$1:$Q$55</definedName>
    <definedName name="_xlnm.Print_Area" localSheetId="8">'成田市'!$A$1:$Q$55</definedName>
    <definedName name="_xlnm.Print_Area" localSheetId="2">'船橋市'!$A$1:$Q$55</definedName>
    <definedName name="_xlnm.Print_Area" localSheetId="21">'袖ヶ浦市'!$A$1:$Q$55</definedName>
    <definedName name="_xlnm.Print_Area" localSheetId="31">'大網白里町'!$A$1:$Q$55</definedName>
    <definedName name="_xlnm.Print_Area" localSheetId="0">'銚子市'!$A$1:$Q$55</definedName>
    <definedName name="_xlnm.Print_Area" localSheetId="10">'東金市'!$A$1:$Q$55</definedName>
    <definedName name="_xlnm.Print_Area" localSheetId="13">'柏市'!$A$1:$Q$55</definedName>
    <definedName name="_xlnm.Print_Area" localSheetId="24">'白井市'!$A$1:$Q$55</definedName>
    <definedName name="_xlnm.Print_Area" localSheetId="22">'八街市'!$A$1:$Q$55</definedName>
    <definedName name="_xlnm.Print_Area" localSheetId="16">'八千代市'!$A$1:$Q$55</definedName>
    <definedName name="_xlnm.Print_Area" localSheetId="25">'富里市'!$A$1:$Q$55</definedName>
    <definedName name="_xlnm.Print_Area" localSheetId="29">'本埜村'!$A$1:$Q$55</definedName>
    <definedName name="_xlnm.Print_Area" localSheetId="7">'茂原市'!$A$1:$Q$55</definedName>
    <definedName name="_xlnm.Print_Area" localSheetId="4">'木更津市'!$A$1:$Q$55</definedName>
    <definedName name="_xlnm.Print_Area" localSheetId="6">'野田市'!$A$1:$Q$55</definedName>
    <definedName name="_xlnm.Print_Area" localSheetId="15">'流山市'!$A$1:$Q$55</definedName>
  </definedNames>
  <calcPr fullCalcOnLoad="1"/>
</workbook>
</file>

<file path=xl/sharedStrings.xml><?xml version="1.0" encoding="utf-8"?>
<sst xmlns="http://schemas.openxmlformats.org/spreadsheetml/2006/main" count="4979" uniqueCount="233">
  <si>
    <t>（金額：千円）</t>
  </si>
  <si>
    <t>建設事業開始年月日</t>
  </si>
  <si>
    <t>現在排水区域内人口（人）</t>
  </si>
  <si>
    <t>現在水洗便所設置済人口（人）</t>
  </si>
  <si>
    <t>市街地面積（ｈａ）</t>
  </si>
  <si>
    <t>現在排水区域面積（ｈａ）</t>
  </si>
  <si>
    <t>総事業費（千円）</t>
  </si>
  <si>
    <t>同上財源</t>
  </si>
  <si>
    <t>国庫補助金（千円）</t>
  </si>
  <si>
    <t>企業債（千円）</t>
  </si>
  <si>
    <t>受益者負担金(千円）</t>
  </si>
  <si>
    <t>その他（千円）</t>
  </si>
  <si>
    <t>補助対象事業費（千円）</t>
  </si>
  <si>
    <t>排除方式</t>
  </si>
  <si>
    <t>下水処理の方法</t>
  </si>
  <si>
    <t>終末処理場数（ケ所）</t>
  </si>
  <si>
    <t>現在一日処理能力</t>
  </si>
  <si>
    <t>現在一日最大処理量</t>
  </si>
  <si>
    <t>有収率（Ｂ/Ａ×100）（％）</t>
  </si>
  <si>
    <t>雨水処理費</t>
  </si>
  <si>
    <t>汚水処理費</t>
  </si>
  <si>
    <t>維持管理費</t>
  </si>
  <si>
    <t>資本費</t>
  </si>
  <si>
    <t>その他</t>
  </si>
  <si>
    <t>計</t>
  </si>
  <si>
    <t>算定基礎</t>
  </si>
  <si>
    <t>現行料金実施年月日</t>
  </si>
  <si>
    <t>負担率（％）</t>
  </si>
  <si>
    <t>徴収実施年月日</t>
  </si>
  <si>
    <t>職員数</t>
  </si>
  <si>
    <t>損益勘定所属職員（人）</t>
  </si>
  <si>
    <t>資本勘定所属職員（人）</t>
  </si>
  <si>
    <t>計（人）</t>
  </si>
  <si>
    <t>職員給与費</t>
  </si>
  <si>
    <t>料金収入</t>
  </si>
  <si>
    <t>雨水処理負担金</t>
  </si>
  <si>
    <t>受託工事収益</t>
  </si>
  <si>
    <t>受託工事費</t>
  </si>
  <si>
    <t>支払利息</t>
  </si>
  <si>
    <t>基準内繰入金</t>
  </si>
  <si>
    <t>積立金</t>
  </si>
  <si>
    <t>うち</t>
  </si>
  <si>
    <t>受益者    負担金</t>
  </si>
  <si>
    <t>　普及状況</t>
  </si>
  <si>
    <t>　事業費</t>
  </si>
  <si>
    <t>　処理場等</t>
  </si>
  <si>
    <t>　費用分析</t>
  </si>
  <si>
    <t>　料金</t>
  </si>
  <si>
    <t>　収益的収支</t>
  </si>
  <si>
    <t>　使用料</t>
  </si>
  <si>
    <t>項　目　　　　　　　　年　度</t>
  </si>
  <si>
    <t>（団体名）　　　　　　　　　　　　　</t>
  </si>
  <si>
    <t>B/A</t>
  </si>
  <si>
    <t>Ｉ</t>
  </si>
  <si>
    <t>行政区域内人口（人）</t>
  </si>
  <si>
    <t>現在処理区域内人口（人）</t>
  </si>
  <si>
    <t>普及率（％）</t>
  </si>
  <si>
    <t xml:space="preserve">営業収益 </t>
  </si>
  <si>
    <t>営業費用</t>
  </si>
  <si>
    <t>晴天時（m3）</t>
  </si>
  <si>
    <t>雨天時（m3/分）</t>
  </si>
  <si>
    <t>現在一日平均晴天時処理量（m3）</t>
  </si>
  <si>
    <t>家庭用20m3/月使用料（円）</t>
  </si>
  <si>
    <t>使用料単価（円/m3）</t>
  </si>
  <si>
    <t>処理原価（円/m3）</t>
  </si>
  <si>
    <t>維持管理費（円/m3）</t>
  </si>
  <si>
    <t>資本費（円/m3）</t>
  </si>
  <si>
    <t>下水管布設延長（ｋｍ）</t>
  </si>
  <si>
    <t>水洗化率（％）</t>
  </si>
  <si>
    <t>総収益</t>
  </si>
  <si>
    <t>Ａ</t>
  </si>
  <si>
    <t>繰入金</t>
  </si>
  <si>
    <t>総費用</t>
  </si>
  <si>
    <t>収支差引（Ａ-Ｂ）</t>
  </si>
  <si>
    <t>Ｃ</t>
  </si>
  <si>
    <t>資本的収支</t>
  </si>
  <si>
    <t>資本的収入</t>
  </si>
  <si>
    <t>Ｄ</t>
  </si>
  <si>
    <t>資本的支出</t>
  </si>
  <si>
    <t>Ｅ</t>
  </si>
  <si>
    <t>建設改良費</t>
  </si>
  <si>
    <t>地方債償還金</t>
  </si>
  <si>
    <t>Ｆ</t>
  </si>
  <si>
    <t>収支差引（Ｄ-Ｅ）</t>
  </si>
  <si>
    <t>Ｇ</t>
  </si>
  <si>
    <t>収支再差引（Ｃ+Ｇ）</t>
  </si>
  <si>
    <t>前年度からの繰越金</t>
  </si>
  <si>
    <t>前年度繰上充用金</t>
  </si>
  <si>
    <t>形式収支（Ｈ-Ｉ+Ｊ-Ｋ）</t>
  </si>
  <si>
    <t>翌年度繰越すべき財源</t>
  </si>
  <si>
    <t>実質収支（Ｌ-Ｍ）</t>
  </si>
  <si>
    <t>供用開始年月日</t>
  </si>
  <si>
    <t>地方債</t>
  </si>
  <si>
    <t>Ｈ</t>
  </si>
  <si>
    <t>Ｊ</t>
  </si>
  <si>
    <t>Ｋ</t>
  </si>
  <si>
    <t>Ｌ</t>
  </si>
  <si>
    <t>Ｍ</t>
  </si>
  <si>
    <t>Ｎ</t>
  </si>
  <si>
    <t>当年度繰入金合計</t>
  </si>
  <si>
    <t>内訳</t>
  </si>
  <si>
    <t>建設利息</t>
  </si>
  <si>
    <t>地方債現在高</t>
  </si>
  <si>
    <t>現在処理区域面積（ｈａ）</t>
  </si>
  <si>
    <t>m2当たり単価（円）</t>
  </si>
  <si>
    <t>年間総処理水量（m3）</t>
  </si>
  <si>
    <t>雨水処理水量（m3）</t>
  </si>
  <si>
    <t>汚水処理水量（m3）</t>
  </si>
  <si>
    <t>年間有収水量（m3）</t>
  </si>
  <si>
    <t>収益的収支比率（％） A/(B+F)</t>
  </si>
  <si>
    <t>赤字比率（％） N&lt;0⇒N/(p-q)</t>
  </si>
  <si>
    <t>平成17年度</t>
  </si>
  <si>
    <t>平成18年度</t>
  </si>
  <si>
    <t>合流管比率</t>
  </si>
  <si>
    <t>銚　　子　　市</t>
  </si>
  <si>
    <t>下水道事業の経営状況（法非適）　（公共）</t>
  </si>
  <si>
    <t>分流式</t>
  </si>
  <si>
    <t>単独高級</t>
  </si>
  <si>
    <t>累進性</t>
  </si>
  <si>
    <t>分流合流併用</t>
  </si>
  <si>
    <t>　うち</t>
  </si>
  <si>
    <t>p</t>
  </si>
  <si>
    <t>Ａ</t>
  </si>
  <si>
    <t>うち</t>
  </si>
  <si>
    <t>Ｂ</t>
  </si>
  <si>
    <t>q</t>
  </si>
  <si>
    <t>Ｃ</t>
  </si>
  <si>
    <t>C/B</t>
  </si>
  <si>
    <t>　うち</t>
  </si>
  <si>
    <t>うち</t>
  </si>
  <si>
    <t>Ａ</t>
  </si>
  <si>
    <t>Ｂ</t>
  </si>
  <si>
    <t>うち</t>
  </si>
  <si>
    <t>うち</t>
  </si>
  <si>
    <t>うち</t>
  </si>
  <si>
    <t>（団体名）　　船橋市　　　　　　　　　　　</t>
  </si>
  <si>
    <t>流域併用</t>
  </si>
  <si>
    <t>累進制</t>
  </si>
  <si>
    <t xml:space="preserve"> 昭  和  ３  ５  年  ３  月  31  日</t>
  </si>
  <si>
    <t xml:space="preserve"> 昭  和  ３  ６  年  ６  月 　１ 日</t>
  </si>
  <si>
    <t>単独処理</t>
  </si>
  <si>
    <t>従量累進性</t>
  </si>
  <si>
    <t>（団体名）　木更津市　　　　　　　　　　　　　</t>
  </si>
  <si>
    <t>（基準内繰入金）</t>
  </si>
  <si>
    <t>※2007.07.18の訂正なし</t>
  </si>
  <si>
    <t>（雨水処理負担金以外の基準内外繰入金）</t>
  </si>
  <si>
    <t>（基準内外繰入金）</t>
  </si>
  <si>
    <t>単独高度</t>
  </si>
  <si>
    <t>累進制</t>
  </si>
  <si>
    <t>流域接続</t>
  </si>
  <si>
    <t>従量累進制</t>
  </si>
  <si>
    <t>累進制・水質使用料制</t>
  </si>
  <si>
    <t>累進制・水質使用料制</t>
  </si>
  <si>
    <t>（団体名）　　成　田　市　　　　　　　　　　　</t>
  </si>
  <si>
    <t>分流式</t>
  </si>
  <si>
    <t>流域接続</t>
  </si>
  <si>
    <t>累進従量制</t>
  </si>
  <si>
    <t>下水道事業の経営状況（法非適）　（公共・特定・特環・農集・地域排水）</t>
  </si>
  <si>
    <t>（団体名）　　　佐　倉　市　　　　　</t>
  </si>
  <si>
    <t>従量制
累進制</t>
  </si>
  <si>
    <t>累進(従量)制</t>
  </si>
  <si>
    <t>累進性</t>
  </si>
  <si>
    <t>（団体名）　浦安市　　　　　　　　　　　　</t>
  </si>
  <si>
    <t>（団体名）　四街道市　　　　　　　　　</t>
  </si>
  <si>
    <t>平10.4.1</t>
  </si>
  <si>
    <t>昭55.4.1</t>
  </si>
  <si>
    <t>Ｂ</t>
  </si>
  <si>
    <t>累進制</t>
  </si>
  <si>
    <t>H元. 4. 1</t>
  </si>
  <si>
    <t>　うち</t>
  </si>
  <si>
    <t>H9. 4. 1</t>
  </si>
  <si>
    <t>昭和44年 3月25日</t>
  </si>
  <si>
    <t>平成 8年 4月 1日</t>
  </si>
  <si>
    <t>H. 8. 4. 1</t>
  </si>
  <si>
    <t>（団体名）　　栄　　　　町　　　　</t>
  </si>
  <si>
    <t>（団体名） 君津富津広域下水道組合</t>
  </si>
  <si>
    <t>平成元年12月1日</t>
  </si>
  <si>
    <t>　うち</t>
  </si>
  <si>
    <t>平成19年度</t>
  </si>
  <si>
    <t>Ｂ</t>
  </si>
  <si>
    <t>（団体名） 市川市　　　　　　　　　　　　　</t>
  </si>
  <si>
    <t>Ｂ</t>
  </si>
  <si>
    <t>従量制･累進制</t>
  </si>
  <si>
    <t>Ｂ</t>
  </si>
  <si>
    <t>（団体名）　　　館山市　　　　　　　　　　</t>
  </si>
  <si>
    <t>Ｂ</t>
  </si>
  <si>
    <t>（団体名）　　松戸市　　　　　　　　　　　</t>
  </si>
  <si>
    <t>（団体名）野田市　　　　　　　　　　　</t>
  </si>
  <si>
    <t>Ｂ</t>
  </si>
  <si>
    <t>（団体名）茂原市　　　　　　　　　　　　　</t>
  </si>
  <si>
    <t>累進制・水質使用料制</t>
  </si>
  <si>
    <t>Ｂ</t>
  </si>
  <si>
    <t>（団体名）　東　　金　　市　　</t>
  </si>
  <si>
    <t>（団体名）　　　旭　　　市　　　　　　　　　　</t>
  </si>
  <si>
    <t>Ｂ</t>
  </si>
  <si>
    <t>（団体名）　　習　志　野　市　　　　</t>
  </si>
  <si>
    <t>Ｂ</t>
  </si>
  <si>
    <t>従量累進制</t>
  </si>
  <si>
    <t>（団体名）　　　柏　　　市　　　　　</t>
  </si>
  <si>
    <t>累進性・従量制</t>
  </si>
  <si>
    <t>同左</t>
  </si>
  <si>
    <t>（団体名）　　　　市原市　　　　　　　　　　</t>
  </si>
  <si>
    <t>（団体名）流山市　　　　　　　　　　　　　</t>
  </si>
  <si>
    <t>（団体名）八千代市　　　　　　　　　　　　　</t>
  </si>
  <si>
    <t>従量制・累進制</t>
  </si>
  <si>
    <t>（団体名）　我孫子市　　　　　　　　　　　　　</t>
  </si>
  <si>
    <t>累進性</t>
  </si>
  <si>
    <t>（団体名）　　　鎌ケ谷市</t>
  </si>
  <si>
    <t>Ｂ</t>
  </si>
  <si>
    <t>基本料金＋累進従量制</t>
  </si>
  <si>
    <t>Ｂ</t>
  </si>
  <si>
    <t>（団体名）　　八　街　市　　　　　　</t>
  </si>
  <si>
    <t>昭和５３年　２月１７日</t>
  </si>
  <si>
    <t>平成 元 年　３月３１日</t>
  </si>
  <si>
    <t>Ｂ</t>
  </si>
  <si>
    <t xml:space="preserve"> </t>
  </si>
  <si>
    <t>H9. 4.1</t>
  </si>
  <si>
    <t>H元. 4. 1</t>
  </si>
  <si>
    <t>（団体名）　印西市　　　　　　　</t>
  </si>
  <si>
    <r>
      <t>下水道事業の経営状況（法非適）　（公共</t>
    </r>
    <r>
      <rPr>
        <b/>
        <strike/>
        <sz val="16"/>
        <rFont val="ＭＳ ゴシック"/>
        <family val="3"/>
      </rPr>
      <t>・特定・特環・農集・地域排水</t>
    </r>
    <r>
      <rPr>
        <b/>
        <sz val="16"/>
        <rFont val="ＭＳ ゴシック"/>
        <family val="3"/>
      </rPr>
      <t>）</t>
    </r>
  </si>
  <si>
    <t>（団体名)　白井市</t>
  </si>
  <si>
    <t>（団体名）富里市　　　　　　　　　　　　　</t>
  </si>
  <si>
    <t>（団体名） 香取市　　　　　　　　　　　　</t>
  </si>
  <si>
    <t>従量制・累進制</t>
  </si>
  <si>
    <r>
      <t>（団体名）　酒　々　井　町　　</t>
    </r>
    <r>
      <rPr>
        <sz val="11"/>
        <rFont val="ＭＳ ゴシック"/>
        <family val="3"/>
      </rPr>
      <t>　　　　　　　　　　　</t>
    </r>
  </si>
  <si>
    <t>（団体名）　　印　旛　村　　　　　　　</t>
  </si>
  <si>
    <t>下水道事業の経営状況（法非適）　（公 共）</t>
  </si>
  <si>
    <t>本　埜　村　　　　　</t>
  </si>
  <si>
    <t>従量・累進性</t>
  </si>
  <si>
    <t>H 8. 4. 1</t>
  </si>
  <si>
    <t>H.19. 4. 1</t>
  </si>
  <si>
    <t>（団体名）　大網白里町　　　　　　　　</t>
  </si>
  <si>
    <t>（団体名）　袖ケ浦市　　　　　　　　　　　　　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</si>
</sst>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%"/>
    <numFmt numFmtId="179" formatCode="[$-411]ggge&quot;年&quot;m&quot;月&quot;d&quot;日&quot;;@"/>
    <numFmt numFmtId="180" formatCode="#,##0.00;&quot;▲ &quot;#,##0.00"/>
    <numFmt numFmtId="181" formatCode="#,##0_ "/>
    <numFmt numFmtId="182" formatCode="[$-411]ge\.m\.d;@"/>
    <numFmt numFmtId="183" formatCode="#,##0_);[Red]\(#,##0\)"/>
    <numFmt numFmtId="184" formatCode="yy&quot;年&quot;m&quot;月&quot;d&quot;日&quot;"/>
    <numFmt numFmtId="185" formatCode="mmm\-yyyy"/>
    <numFmt numFmtId="186" formatCode="#,##0.000;&quot;▲ &quot;#,##0.000"/>
    <numFmt numFmtId="187" formatCode="0.000%"/>
    <numFmt numFmtId="188" formatCode="0.0000%"/>
    <numFmt numFmtId="189" formatCode="#,##0.0000;&quot;▲ &quot;#,##0.0000"/>
    <numFmt numFmtId="190" formatCode="#,##0.00000;&quot;▲ &quot;#,##0.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_ "/>
    <numFmt numFmtId="198" formatCode="0.000_ "/>
    <numFmt numFmtId="199" formatCode="0.0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trike/>
      <sz val="1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40">
    <xf numFmtId="0" fontId="0" fillId="0" borderId="0" xfId="0" applyAlignment="1">
      <alignment/>
    </xf>
    <xf numFmtId="181" fontId="2" fillId="0" borderId="10" xfId="0" applyNumberFormat="1" applyFont="1" applyFill="1" applyBorder="1" applyAlignment="1">
      <alignment vertical="center"/>
    </xf>
    <xf numFmtId="181" fontId="2" fillId="0" borderId="11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181" fontId="2" fillId="0" borderId="2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181" fontId="2" fillId="0" borderId="13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177" fontId="2" fillId="0" borderId="13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horizontal="left"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180" fontId="2" fillId="0" borderId="20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vertical="center"/>
    </xf>
    <xf numFmtId="182" fontId="2" fillId="0" borderId="26" xfId="0" applyNumberFormat="1" applyFont="1" applyFill="1" applyBorder="1" applyAlignment="1">
      <alignment vertical="center"/>
    </xf>
    <xf numFmtId="181" fontId="2" fillId="0" borderId="29" xfId="0" applyNumberFormat="1" applyFont="1" applyFill="1" applyBorder="1" applyAlignment="1">
      <alignment vertical="center"/>
    </xf>
    <xf numFmtId="181" fontId="2" fillId="0" borderId="30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177" fontId="2" fillId="0" borderId="33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180" fontId="2" fillId="0" borderId="29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98" fontId="2" fillId="0" borderId="10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81" fontId="2" fillId="0" borderId="17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vertical="center"/>
    </xf>
    <xf numFmtId="182" fontId="2" fillId="0" borderId="30" xfId="0" applyNumberFormat="1" applyFont="1" applyFill="1" applyBorder="1" applyAlignment="1">
      <alignment vertical="center"/>
    </xf>
    <xf numFmtId="182" fontId="2" fillId="0" borderId="33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82" fontId="2" fillId="0" borderId="30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182" fontId="2" fillId="0" borderId="33" xfId="0" applyNumberFormat="1" applyFont="1" applyFill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12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 shrinkToFit="1"/>
    </xf>
    <xf numFmtId="176" fontId="2" fillId="0" borderId="20" xfId="0" applyNumberFormat="1" applyFont="1" applyFill="1" applyBorder="1" applyAlignment="1">
      <alignment vertical="center" shrinkToFit="1"/>
    </xf>
    <xf numFmtId="176" fontId="2" fillId="0" borderId="14" xfId="0" applyNumberFormat="1" applyFont="1" applyFill="1" applyBorder="1" applyAlignment="1">
      <alignment vertical="center" shrinkToFit="1"/>
    </xf>
    <xf numFmtId="181" fontId="2" fillId="0" borderId="29" xfId="0" applyNumberFormat="1" applyFont="1" applyFill="1" applyBorder="1" applyAlignment="1">
      <alignment horizontal="right" vertical="center"/>
    </xf>
    <xf numFmtId="181" fontId="2" fillId="0" borderId="35" xfId="0" applyNumberFormat="1" applyFont="1" applyFill="1" applyBorder="1" applyAlignment="1">
      <alignment vertical="center"/>
    </xf>
    <xf numFmtId="181" fontId="2" fillId="0" borderId="36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vertical="center"/>
    </xf>
    <xf numFmtId="178" fontId="2" fillId="0" borderId="39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7" fontId="2" fillId="0" borderId="40" xfId="0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vertical="center"/>
    </xf>
    <xf numFmtId="180" fontId="2" fillId="0" borderId="35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181" fontId="2" fillId="0" borderId="41" xfId="0" applyNumberFormat="1" applyFont="1" applyFill="1" applyBorder="1" applyAlignment="1">
      <alignment vertical="center"/>
    </xf>
    <xf numFmtId="181" fontId="2" fillId="0" borderId="42" xfId="0" applyNumberFormat="1" applyFont="1" applyFill="1" applyBorder="1" applyAlignment="1">
      <alignment vertical="center"/>
    </xf>
    <xf numFmtId="176" fontId="2" fillId="0" borderId="43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vertical="center" shrinkToFit="1"/>
    </xf>
    <xf numFmtId="182" fontId="2" fillId="0" borderId="36" xfId="0" applyNumberFormat="1" applyFont="1" applyFill="1" applyBorder="1" applyAlignment="1">
      <alignment vertical="center"/>
    </xf>
    <xf numFmtId="182" fontId="2" fillId="0" borderId="40" xfId="0" applyNumberFormat="1" applyFont="1" applyFill="1" applyBorder="1" applyAlignment="1">
      <alignment horizontal="right" vertical="center"/>
    </xf>
    <xf numFmtId="182" fontId="2" fillId="0" borderId="40" xfId="0" applyNumberFormat="1" applyFont="1" applyFill="1" applyBorder="1" applyAlignment="1">
      <alignment vertical="center"/>
    </xf>
    <xf numFmtId="181" fontId="2" fillId="0" borderId="19" xfId="0" applyNumberFormat="1" applyFont="1" applyFill="1" applyBorder="1" applyAlignment="1">
      <alignment vertical="center"/>
    </xf>
    <xf numFmtId="181" fontId="2" fillId="0" borderId="21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81" fontId="2" fillId="0" borderId="16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82" fontId="2" fillId="0" borderId="32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82" fontId="2" fillId="0" borderId="34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 shrinkToFit="1"/>
    </xf>
    <xf numFmtId="177" fontId="2" fillId="0" borderId="13" xfId="0" applyNumberFormat="1" applyFont="1" applyFill="1" applyBorder="1" applyAlignment="1">
      <alignment vertical="center" shrinkToFit="1"/>
    </xf>
    <xf numFmtId="177" fontId="2" fillId="0" borderId="10" xfId="0" applyNumberFormat="1" applyFont="1" applyFill="1" applyBorder="1" applyAlignment="1">
      <alignment vertical="center" shrinkToFit="1"/>
    </xf>
    <xf numFmtId="181" fontId="2" fillId="0" borderId="44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6" fontId="2" fillId="0" borderId="4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7" fontId="2" fillId="0" borderId="46" xfId="0" applyNumberFormat="1" applyFont="1" applyFill="1" applyBorder="1" applyAlignment="1">
      <alignment vertical="center"/>
    </xf>
    <xf numFmtId="176" fontId="2" fillId="0" borderId="45" xfId="0" applyNumberFormat="1" applyFont="1" applyFill="1" applyBorder="1" applyAlignment="1">
      <alignment vertical="center"/>
    </xf>
    <xf numFmtId="176" fontId="2" fillId="0" borderId="46" xfId="0" applyNumberFormat="1" applyFont="1" applyFill="1" applyBorder="1" applyAlignment="1">
      <alignment vertical="center"/>
    </xf>
    <xf numFmtId="180" fontId="2" fillId="0" borderId="4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76" fontId="2" fillId="0" borderId="42" xfId="0" applyNumberFormat="1" applyFont="1" applyFill="1" applyBorder="1" applyAlignment="1">
      <alignment vertical="center"/>
    </xf>
    <xf numFmtId="178" fontId="2" fillId="0" borderId="42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8" fontId="2" fillId="0" borderId="46" xfId="0" applyNumberFormat="1" applyFont="1" applyFill="1" applyBorder="1" applyAlignment="1">
      <alignment vertical="center"/>
    </xf>
    <xf numFmtId="182" fontId="2" fillId="0" borderId="15" xfId="0" applyNumberFormat="1" applyFont="1" applyFill="1" applyBorder="1" applyAlignment="1">
      <alignment vertical="center"/>
    </xf>
    <xf numFmtId="182" fontId="2" fillId="0" borderId="24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83" fontId="2" fillId="0" borderId="30" xfId="0" applyNumberFormat="1" applyFont="1" applyFill="1" applyBorder="1" applyAlignment="1">
      <alignment vertical="center"/>
    </xf>
    <xf numFmtId="183" fontId="2" fillId="0" borderId="13" xfId="0" applyNumberFormat="1" applyFont="1" applyFill="1" applyBorder="1" applyAlignment="1">
      <alignment vertical="center"/>
    </xf>
    <xf numFmtId="181" fontId="2" fillId="0" borderId="31" xfId="0" applyNumberFormat="1" applyFont="1" applyFill="1" applyBorder="1" applyAlignment="1">
      <alignment vertical="center"/>
    </xf>
    <xf numFmtId="177" fontId="2" fillId="0" borderId="38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6" fontId="2" fillId="0" borderId="47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81" fontId="2" fillId="0" borderId="48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 wrapText="1" shrinkToFit="1"/>
    </xf>
    <xf numFmtId="176" fontId="2" fillId="0" borderId="20" xfId="0" applyNumberFormat="1" applyFont="1" applyFill="1" applyBorder="1" applyAlignment="1">
      <alignment vertical="center" wrapText="1" shrinkToFit="1"/>
    </xf>
    <xf numFmtId="176" fontId="2" fillId="0" borderId="19" xfId="0" applyNumberFormat="1" applyFont="1" applyFill="1" applyBorder="1" applyAlignment="1">
      <alignment vertical="center" wrapText="1"/>
    </xf>
    <xf numFmtId="182" fontId="2" fillId="0" borderId="21" xfId="0" applyNumberFormat="1" applyFont="1" applyFill="1" applyBorder="1" applyAlignment="1">
      <alignment vertical="center"/>
    </xf>
    <xf numFmtId="182" fontId="2" fillId="0" borderId="25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86" fontId="2" fillId="0" borderId="49" xfId="0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176" fontId="2" fillId="0" borderId="50" xfId="0" applyNumberFormat="1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 shrinkToFit="1"/>
    </xf>
    <xf numFmtId="176" fontId="2" fillId="0" borderId="26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82" fontId="2" fillId="0" borderId="32" xfId="0" applyNumberFormat="1" applyFont="1" applyFill="1" applyBorder="1" applyAlignment="1">
      <alignment horizontal="center" vertical="center"/>
    </xf>
    <xf numFmtId="182" fontId="2" fillId="0" borderId="21" xfId="0" applyNumberFormat="1" applyFont="1" applyFill="1" applyBorder="1" applyAlignment="1">
      <alignment horizontal="center" vertical="center"/>
    </xf>
    <xf numFmtId="182" fontId="2" fillId="0" borderId="5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52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0" fontId="2" fillId="0" borderId="53" xfId="0" applyFont="1" applyFill="1" applyBorder="1" applyAlignment="1">
      <alignment horizontal="center" vertical="center" textRotation="255"/>
    </xf>
    <xf numFmtId="0" fontId="2" fillId="0" borderId="54" xfId="0" applyFont="1" applyFill="1" applyBorder="1" applyAlignment="1">
      <alignment horizontal="center" vertical="center" textRotation="255"/>
    </xf>
    <xf numFmtId="0" fontId="2" fillId="0" borderId="55" xfId="0" applyFont="1" applyFill="1" applyBorder="1" applyAlignment="1">
      <alignment horizontal="center" vertical="center" textRotation="255"/>
    </xf>
    <xf numFmtId="0" fontId="2" fillId="0" borderId="45" xfId="0" applyFont="1" applyFill="1" applyBorder="1" applyAlignment="1">
      <alignment horizontal="center" vertical="center" textRotation="255"/>
    </xf>
    <xf numFmtId="0" fontId="2" fillId="0" borderId="56" xfId="0" applyFont="1" applyFill="1" applyBorder="1" applyAlignment="1">
      <alignment horizontal="center" vertical="center" textRotation="255"/>
    </xf>
    <xf numFmtId="0" fontId="2" fillId="0" borderId="49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left" vertical="center" indent="1"/>
    </xf>
    <xf numFmtId="0" fontId="2" fillId="0" borderId="43" xfId="0" applyFont="1" applyFill="1" applyBorder="1" applyAlignment="1">
      <alignment horizontal="left" vertical="center" indent="1"/>
    </xf>
    <xf numFmtId="0" fontId="2" fillId="0" borderId="57" xfId="0" applyFont="1" applyFill="1" applyBorder="1" applyAlignment="1">
      <alignment horizontal="left" vertical="center" indent="1"/>
    </xf>
    <xf numFmtId="0" fontId="2" fillId="0" borderId="58" xfId="0" applyFont="1" applyFill="1" applyBorder="1" applyAlignment="1">
      <alignment horizontal="left" vertical="center" indent="1"/>
    </xf>
    <xf numFmtId="0" fontId="2" fillId="0" borderId="59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indent="1"/>
    </xf>
    <xf numFmtId="0" fontId="2" fillId="0" borderId="60" xfId="0" applyFont="1" applyFill="1" applyBorder="1" applyAlignment="1">
      <alignment horizontal="left" vertical="center" indent="1"/>
    </xf>
    <xf numFmtId="0" fontId="2" fillId="0" borderId="4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indent="1"/>
    </xf>
    <xf numFmtId="0" fontId="2" fillId="0" borderId="42" xfId="0" applyFont="1" applyFill="1" applyBorder="1" applyAlignment="1">
      <alignment horizontal="left" vertical="center" indent="1"/>
    </xf>
    <xf numFmtId="0" fontId="2" fillId="0" borderId="28" xfId="0" applyFont="1" applyFill="1" applyBorder="1" applyAlignment="1">
      <alignment horizontal="left" vertical="center" indent="1"/>
    </xf>
    <xf numFmtId="0" fontId="2" fillId="0" borderId="46" xfId="0" applyFont="1" applyFill="1" applyBorder="1" applyAlignment="1">
      <alignment horizontal="left" vertical="center" indent="1"/>
    </xf>
    <xf numFmtId="0" fontId="2" fillId="0" borderId="61" xfId="0" applyFont="1" applyFill="1" applyBorder="1" applyAlignment="1">
      <alignment horizontal="left" vertical="center" indent="1"/>
    </xf>
    <xf numFmtId="0" fontId="2" fillId="0" borderId="31" xfId="0" applyFont="1" applyFill="1" applyBorder="1" applyAlignment="1">
      <alignment vertical="center" textRotation="255"/>
    </xf>
    <xf numFmtId="0" fontId="2" fillId="0" borderId="32" xfId="0" applyFont="1" applyFill="1" applyBorder="1" applyAlignment="1">
      <alignment vertical="center" textRotation="255"/>
    </xf>
    <xf numFmtId="0" fontId="2" fillId="0" borderId="34" xfId="0" applyFont="1" applyFill="1" applyBorder="1" applyAlignment="1">
      <alignment vertical="center" textRotation="255"/>
    </xf>
    <xf numFmtId="0" fontId="2" fillId="0" borderId="44" xfId="0" applyFont="1" applyFill="1" applyBorder="1" applyAlignment="1">
      <alignment horizontal="left" vertical="center" inden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67" xfId="0" applyFont="1" applyFill="1" applyBorder="1" applyAlignment="1">
      <alignment vertical="center" textRotation="255"/>
    </xf>
    <xf numFmtId="0" fontId="2" fillId="0" borderId="56" xfId="0" applyFont="1" applyFill="1" applyBorder="1" applyAlignment="1">
      <alignment vertical="center" textRotation="255"/>
    </xf>
    <xf numFmtId="0" fontId="2" fillId="0" borderId="49" xfId="0" applyFont="1" applyFill="1" applyBorder="1" applyAlignment="1">
      <alignment vertical="center" textRotation="255"/>
    </xf>
    <xf numFmtId="0" fontId="2" fillId="0" borderId="15" xfId="0" applyFont="1" applyFill="1" applyBorder="1" applyAlignment="1">
      <alignment horizontal="left" vertical="center" indent="1" shrinkToFit="1"/>
    </xf>
    <xf numFmtId="0" fontId="2" fillId="0" borderId="60" xfId="0" applyFont="1" applyFill="1" applyBorder="1" applyAlignment="1">
      <alignment horizontal="left" vertical="center" indent="1" shrinkToFi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79" fontId="2" fillId="0" borderId="57" xfId="0" applyNumberFormat="1" applyFont="1" applyFill="1" applyBorder="1" applyAlignment="1">
      <alignment horizontal="center" vertical="center"/>
    </xf>
    <xf numFmtId="179" fontId="2" fillId="0" borderId="58" xfId="0" applyNumberFormat="1" applyFont="1" applyFill="1" applyBorder="1" applyAlignment="1">
      <alignment horizontal="center" vertical="center"/>
    </xf>
    <xf numFmtId="179" fontId="2" fillId="0" borderId="16" xfId="0" applyNumberFormat="1" applyFont="1" applyFill="1" applyBorder="1" applyAlignment="1">
      <alignment horizontal="center" vertical="center"/>
    </xf>
    <xf numFmtId="38" fontId="7" fillId="0" borderId="48" xfId="49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176" fontId="2" fillId="0" borderId="68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79" fontId="2" fillId="0" borderId="51" xfId="0" applyNumberFormat="1" applyFont="1" applyFill="1" applyBorder="1" applyAlignment="1">
      <alignment horizontal="center" vertical="center"/>
    </xf>
    <xf numFmtId="179" fontId="2" fillId="0" borderId="60" xfId="0" applyNumberFormat="1" applyFont="1" applyFill="1" applyBorder="1" applyAlignment="1">
      <alignment horizontal="center" vertical="center"/>
    </xf>
    <xf numFmtId="179" fontId="2" fillId="0" borderId="21" xfId="0" applyNumberFormat="1" applyFont="1" applyFill="1" applyBorder="1" applyAlignment="1">
      <alignment horizontal="center" vertical="center"/>
    </xf>
    <xf numFmtId="179" fontId="2" fillId="0" borderId="69" xfId="0" applyNumberFormat="1" applyFont="1" applyFill="1" applyBorder="1" applyAlignment="1">
      <alignment horizontal="center" vertical="center"/>
    </xf>
    <xf numFmtId="179" fontId="2" fillId="0" borderId="43" xfId="0" applyNumberFormat="1" applyFont="1" applyFill="1" applyBorder="1" applyAlignment="1">
      <alignment horizontal="center" vertical="center"/>
    </xf>
    <xf numFmtId="179" fontId="2" fillId="0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8</xdr:row>
      <xdr:rowOff>200025</xdr:rowOff>
    </xdr:from>
    <xdr:to>
      <xdr:col>17</xdr:col>
      <xdr:colOff>314325</xdr:colOff>
      <xdr:row>9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12382500" y="2933700"/>
          <a:ext cx="285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8</xdr:row>
      <xdr:rowOff>200025</xdr:rowOff>
    </xdr:from>
    <xdr:to>
      <xdr:col>17</xdr:col>
      <xdr:colOff>314325</xdr:colOff>
      <xdr:row>9</xdr:row>
      <xdr:rowOff>95250</xdr:rowOff>
    </xdr:to>
    <xdr:sp>
      <xdr:nvSpPr>
        <xdr:cNvPr id="2" name="Line 4"/>
        <xdr:cNvSpPr>
          <a:spLocks/>
        </xdr:cNvSpPr>
      </xdr:nvSpPr>
      <xdr:spPr>
        <a:xfrm flipH="1">
          <a:off x="12382500" y="2933700"/>
          <a:ext cx="285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0</xdr:row>
      <xdr:rowOff>114300</xdr:rowOff>
    </xdr:from>
    <xdr:to>
      <xdr:col>14</xdr:col>
      <xdr:colOff>609600</xdr:colOff>
      <xdr:row>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6581775" y="11430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219075</xdr:rowOff>
    </xdr:from>
    <xdr:to>
      <xdr:col>14</xdr:col>
      <xdr:colOff>619125</xdr:colOff>
      <xdr:row>0</xdr:row>
      <xdr:rowOff>219075</xdr:rowOff>
    </xdr:to>
    <xdr:sp>
      <xdr:nvSpPr>
        <xdr:cNvPr id="2" name="Line 2"/>
        <xdr:cNvSpPr>
          <a:spLocks/>
        </xdr:cNvSpPr>
      </xdr:nvSpPr>
      <xdr:spPr>
        <a:xfrm flipV="1">
          <a:off x="6581775" y="21907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0</xdr:row>
      <xdr:rowOff>152400</xdr:rowOff>
    </xdr:from>
    <xdr:to>
      <xdr:col>14</xdr:col>
      <xdr:colOff>657225</xdr:colOff>
      <xdr:row>0</xdr:row>
      <xdr:rowOff>152400</xdr:rowOff>
    </xdr:to>
    <xdr:sp>
      <xdr:nvSpPr>
        <xdr:cNvPr id="3" name="直線コネクタ 4"/>
        <xdr:cNvSpPr>
          <a:spLocks/>
        </xdr:cNvSpPr>
      </xdr:nvSpPr>
      <xdr:spPr>
        <a:xfrm>
          <a:off x="6572250" y="15240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0</xdr:row>
      <xdr:rowOff>200025</xdr:rowOff>
    </xdr:from>
    <xdr:to>
      <xdr:col>14</xdr:col>
      <xdr:colOff>638175</xdr:colOff>
      <xdr:row>0</xdr:row>
      <xdr:rowOff>200025</xdr:rowOff>
    </xdr:to>
    <xdr:sp>
      <xdr:nvSpPr>
        <xdr:cNvPr id="4" name="直線コネクタ 5"/>
        <xdr:cNvSpPr>
          <a:spLocks/>
        </xdr:cNvSpPr>
      </xdr:nvSpPr>
      <xdr:spPr>
        <a:xfrm>
          <a:off x="6553200" y="20002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0</xdr:row>
      <xdr:rowOff>47625</xdr:rowOff>
    </xdr:from>
    <xdr:to>
      <xdr:col>10</xdr:col>
      <xdr:colOff>38100</xdr:colOff>
      <xdr:row>0</xdr:row>
      <xdr:rowOff>276225</xdr:rowOff>
    </xdr:to>
    <xdr:sp>
      <xdr:nvSpPr>
        <xdr:cNvPr id="1" name="Oval 1"/>
        <xdr:cNvSpPr>
          <a:spLocks/>
        </xdr:cNvSpPr>
      </xdr:nvSpPr>
      <xdr:spPr>
        <a:xfrm>
          <a:off x="5867400" y="47625"/>
          <a:ext cx="5619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tabSelected="1" view="pageBreakPreview" zoomScale="75" zoomScaleNormal="75" zoomScaleSheetLayoutView="75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51</v>
      </c>
      <c r="D3" s="12" t="s">
        <v>114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26611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19">
        <v>914011</v>
      </c>
      <c r="P5" s="8">
        <v>877423</v>
      </c>
      <c r="Q5" s="8">
        <v>1061180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30771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21">
        <v>468201</v>
      </c>
      <c r="P6" s="1">
        <v>475163</v>
      </c>
      <c r="Q6" s="1">
        <v>470337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22">
        <v>77176</v>
      </c>
      <c r="G7" s="7">
        <v>75945</v>
      </c>
      <c r="H7" s="7">
        <v>74734</v>
      </c>
      <c r="I7" s="17"/>
      <c r="J7" s="188"/>
      <c r="K7" s="191"/>
      <c r="L7" s="190" t="s">
        <v>123</v>
      </c>
      <c r="M7" s="9" t="s">
        <v>34</v>
      </c>
      <c r="N7" s="20"/>
      <c r="O7" s="21">
        <v>433465</v>
      </c>
      <c r="P7" s="1">
        <v>443580</v>
      </c>
      <c r="Q7" s="1">
        <v>437582</v>
      </c>
    </row>
    <row r="8" spans="1:17" ht="26.25" customHeight="1">
      <c r="A8" s="188"/>
      <c r="B8" s="198" t="s">
        <v>2</v>
      </c>
      <c r="C8" s="199"/>
      <c r="D8" s="199"/>
      <c r="E8" s="20"/>
      <c r="F8" s="23">
        <v>30501</v>
      </c>
      <c r="G8" s="4">
        <v>30507</v>
      </c>
      <c r="H8" s="4">
        <v>30957</v>
      </c>
      <c r="I8" s="24"/>
      <c r="J8" s="188"/>
      <c r="K8" s="191"/>
      <c r="L8" s="191"/>
      <c r="M8" s="9" t="s">
        <v>35</v>
      </c>
      <c r="N8" s="20"/>
      <c r="O8" s="21">
        <v>34736</v>
      </c>
      <c r="P8" s="1">
        <v>31583</v>
      </c>
      <c r="Q8" s="1">
        <v>32755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23">
        <v>30501</v>
      </c>
      <c r="G9" s="4">
        <v>30507</v>
      </c>
      <c r="H9" s="4">
        <v>30957</v>
      </c>
      <c r="I9" s="17"/>
      <c r="J9" s="188"/>
      <c r="K9" s="191"/>
      <c r="L9" s="192"/>
      <c r="M9" s="9" t="s">
        <v>36</v>
      </c>
      <c r="N9" s="20" t="s">
        <v>125</v>
      </c>
      <c r="O9" s="21"/>
      <c r="P9" s="1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25">
        <f>IF(F9=0,0,F9/F7)</f>
        <v>0.39521353788742614</v>
      </c>
      <c r="G10" s="26">
        <f>IF(G9=0,0,G9/G7)</f>
        <v>0.401698597669366</v>
      </c>
      <c r="H10" s="26">
        <f>IF(H9=0,0,H9/H7)</f>
        <v>0.4142291326571574</v>
      </c>
      <c r="I10" s="17"/>
      <c r="J10" s="188"/>
      <c r="K10" s="192"/>
      <c r="L10" s="205" t="s">
        <v>71</v>
      </c>
      <c r="M10" s="206"/>
      <c r="N10" s="27"/>
      <c r="O10" s="21">
        <v>432303</v>
      </c>
      <c r="P10" s="1">
        <v>378024</v>
      </c>
      <c r="Q10" s="1">
        <v>569963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23">
        <v>20740</v>
      </c>
      <c r="G11" s="4">
        <v>21701</v>
      </c>
      <c r="H11" s="4">
        <v>21943</v>
      </c>
      <c r="I11" s="17"/>
      <c r="J11" s="188"/>
      <c r="K11" s="199" t="s">
        <v>72</v>
      </c>
      <c r="L11" s="199"/>
      <c r="M11" s="199"/>
      <c r="N11" s="20" t="s">
        <v>179</v>
      </c>
      <c r="O11" s="21">
        <v>914011</v>
      </c>
      <c r="P11" s="1">
        <v>877423</v>
      </c>
      <c r="Q11" s="1">
        <v>841364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25">
        <f>IF(F11=0,0,F11/F9)</f>
        <v>0.6799777056489951</v>
      </c>
      <c r="G12" s="26">
        <f>IF(G11=0,0,G11/G9)</f>
        <v>0.7113449372275216</v>
      </c>
      <c r="H12" s="26">
        <f>IF(H11=0,0,H11/H9)</f>
        <v>0.7088219142681784</v>
      </c>
      <c r="I12" s="17"/>
      <c r="J12" s="188"/>
      <c r="K12" s="190" t="s">
        <v>128</v>
      </c>
      <c r="L12" s="198" t="s">
        <v>58</v>
      </c>
      <c r="M12" s="199"/>
      <c r="N12" s="20"/>
      <c r="O12" s="21">
        <v>323288</v>
      </c>
      <c r="P12" s="1">
        <v>310574</v>
      </c>
      <c r="Q12" s="1">
        <v>294841</v>
      </c>
    </row>
    <row r="13" spans="1:17" ht="26.25" customHeight="1">
      <c r="A13" s="188"/>
      <c r="B13" s="198" t="s">
        <v>4</v>
      </c>
      <c r="C13" s="199"/>
      <c r="D13" s="199"/>
      <c r="E13" s="20"/>
      <c r="F13" s="28">
        <v>1427</v>
      </c>
      <c r="G13" s="3">
        <v>1427</v>
      </c>
      <c r="H13" s="3">
        <v>1427</v>
      </c>
      <c r="I13" s="17"/>
      <c r="J13" s="188"/>
      <c r="K13" s="191"/>
      <c r="L13" s="190" t="s">
        <v>129</v>
      </c>
      <c r="M13" s="9" t="s">
        <v>33</v>
      </c>
      <c r="N13" s="20"/>
      <c r="O13" s="21">
        <v>128079</v>
      </c>
      <c r="P13" s="1">
        <v>109328</v>
      </c>
      <c r="Q13" s="1">
        <v>96956</v>
      </c>
    </row>
    <row r="14" spans="1:17" ht="26.25" customHeight="1">
      <c r="A14" s="188"/>
      <c r="B14" s="198" t="s">
        <v>5</v>
      </c>
      <c r="C14" s="199"/>
      <c r="D14" s="199"/>
      <c r="E14" s="20"/>
      <c r="F14" s="28">
        <v>629</v>
      </c>
      <c r="G14" s="3">
        <v>654</v>
      </c>
      <c r="H14" s="3">
        <v>671</v>
      </c>
      <c r="I14" s="17"/>
      <c r="J14" s="188"/>
      <c r="K14" s="191"/>
      <c r="L14" s="192"/>
      <c r="M14" s="9" t="s">
        <v>37</v>
      </c>
      <c r="N14" s="20"/>
      <c r="O14" s="21"/>
      <c r="P14" s="1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31">
        <v>629</v>
      </c>
      <c r="G15" s="32">
        <v>654</v>
      </c>
      <c r="H15" s="32">
        <v>671</v>
      </c>
      <c r="I15" s="17"/>
      <c r="J15" s="188"/>
      <c r="K15" s="192"/>
      <c r="L15" s="205" t="s">
        <v>38</v>
      </c>
      <c r="M15" s="206"/>
      <c r="N15" s="27"/>
      <c r="O15" s="21">
        <v>590723</v>
      </c>
      <c r="P15" s="1">
        <v>566849</v>
      </c>
      <c r="Q15" s="1">
        <v>546523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22">
        <v>36098547</v>
      </c>
      <c r="G16" s="7">
        <v>37308102</v>
      </c>
      <c r="H16" s="7">
        <v>38481675</v>
      </c>
      <c r="I16" s="17"/>
      <c r="J16" s="189"/>
      <c r="K16" s="193" t="s">
        <v>73</v>
      </c>
      <c r="L16" s="194"/>
      <c r="M16" s="194"/>
      <c r="N16" s="30" t="s">
        <v>74</v>
      </c>
      <c r="O16" s="33">
        <f>O5-O11</f>
        <v>0</v>
      </c>
      <c r="P16" s="34">
        <f>P5-P11</f>
        <v>0</v>
      </c>
      <c r="Q16" s="34">
        <f>Q5-Q11</f>
        <v>219816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23">
        <v>8753570</v>
      </c>
      <c r="G17" s="4">
        <v>9125070</v>
      </c>
      <c r="H17" s="4">
        <v>9511945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19">
        <v>1800151</v>
      </c>
      <c r="P17" s="8">
        <v>2108480</v>
      </c>
      <c r="Q17" s="8">
        <v>2148669</v>
      </c>
    </row>
    <row r="18" spans="1:17" ht="26.25" customHeight="1">
      <c r="A18" s="208"/>
      <c r="B18" s="217"/>
      <c r="C18" s="198" t="s">
        <v>9</v>
      </c>
      <c r="D18" s="199"/>
      <c r="E18" s="20"/>
      <c r="F18" s="23">
        <v>21317180</v>
      </c>
      <c r="G18" s="4">
        <v>22034480</v>
      </c>
      <c r="H18" s="4">
        <v>22735880</v>
      </c>
      <c r="I18" s="17"/>
      <c r="J18" s="188"/>
      <c r="K18" s="190" t="s">
        <v>129</v>
      </c>
      <c r="L18" s="198" t="s">
        <v>92</v>
      </c>
      <c r="M18" s="199"/>
      <c r="N18" s="20"/>
      <c r="O18" s="21">
        <v>1148300</v>
      </c>
      <c r="P18" s="1">
        <v>1296200</v>
      </c>
      <c r="Q18" s="1">
        <v>1572000</v>
      </c>
    </row>
    <row r="19" spans="1:17" ht="26.25" customHeight="1">
      <c r="A19" s="208"/>
      <c r="B19" s="217"/>
      <c r="C19" s="198" t="s">
        <v>10</v>
      </c>
      <c r="D19" s="199"/>
      <c r="E19" s="20"/>
      <c r="F19" s="23">
        <v>1828713</v>
      </c>
      <c r="G19" s="4">
        <v>1881732</v>
      </c>
      <c r="H19" s="4">
        <v>1927847</v>
      </c>
      <c r="I19" s="17"/>
      <c r="J19" s="188"/>
      <c r="K19" s="192"/>
      <c r="L19" s="198" t="s">
        <v>71</v>
      </c>
      <c r="M19" s="199"/>
      <c r="N19" s="20"/>
      <c r="O19" s="21">
        <v>425388</v>
      </c>
      <c r="P19" s="1">
        <v>354876</v>
      </c>
      <c r="Q19" s="1">
        <v>141824</v>
      </c>
    </row>
    <row r="20" spans="1:17" ht="26.25" customHeight="1">
      <c r="A20" s="208"/>
      <c r="B20" s="217"/>
      <c r="C20" s="198" t="s">
        <v>11</v>
      </c>
      <c r="D20" s="199"/>
      <c r="E20" s="20"/>
      <c r="F20" s="23">
        <v>4199084</v>
      </c>
      <c r="G20" s="4">
        <v>4266820</v>
      </c>
      <c r="H20" s="4">
        <v>4306003</v>
      </c>
      <c r="I20" s="17"/>
      <c r="J20" s="188"/>
      <c r="K20" s="198" t="s">
        <v>78</v>
      </c>
      <c r="L20" s="199"/>
      <c r="M20" s="199"/>
      <c r="N20" s="35" t="s">
        <v>79</v>
      </c>
      <c r="O20" s="21">
        <v>1779018</v>
      </c>
      <c r="P20" s="1">
        <v>2105130</v>
      </c>
      <c r="Q20" s="1">
        <v>2373214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33">
        <v>15388160</v>
      </c>
      <c r="G21" s="34">
        <v>16070860</v>
      </c>
      <c r="H21" s="34">
        <v>16785910</v>
      </c>
      <c r="I21" s="17"/>
      <c r="J21" s="188"/>
      <c r="K21" s="190" t="s">
        <v>41</v>
      </c>
      <c r="L21" s="198" t="s">
        <v>80</v>
      </c>
      <c r="M21" s="199"/>
      <c r="N21" s="20"/>
      <c r="O21" s="21">
        <v>1016015</v>
      </c>
      <c r="P21" s="1">
        <v>1209555</v>
      </c>
      <c r="Q21" s="1">
        <v>1173572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36">
        <v>169</v>
      </c>
      <c r="G22" s="37">
        <v>170</v>
      </c>
      <c r="H22" s="37">
        <v>176</v>
      </c>
      <c r="I22" s="17"/>
      <c r="J22" s="188"/>
      <c r="K22" s="191"/>
      <c r="L22" s="6" t="s">
        <v>129</v>
      </c>
      <c r="M22" s="9" t="s">
        <v>101</v>
      </c>
      <c r="N22" s="20"/>
      <c r="O22" s="21"/>
      <c r="P22" s="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38" t="s">
        <v>116</v>
      </c>
      <c r="G23" s="39" t="s">
        <v>116</v>
      </c>
      <c r="H23" s="39" t="s">
        <v>116</v>
      </c>
      <c r="I23" s="17"/>
      <c r="J23" s="188"/>
      <c r="K23" s="192"/>
      <c r="L23" s="198" t="s">
        <v>81</v>
      </c>
      <c r="M23" s="199"/>
      <c r="N23" s="20" t="s">
        <v>82</v>
      </c>
      <c r="O23" s="21">
        <v>763003</v>
      </c>
      <c r="P23" s="1">
        <v>895575</v>
      </c>
      <c r="Q23" s="1">
        <v>1199642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"/>
      <c r="G24" s="40"/>
      <c r="H24" s="40"/>
      <c r="I24" s="17"/>
      <c r="J24" s="189"/>
      <c r="K24" s="193" t="s">
        <v>83</v>
      </c>
      <c r="L24" s="194"/>
      <c r="M24" s="194"/>
      <c r="N24" s="30" t="s">
        <v>84</v>
      </c>
      <c r="O24" s="33">
        <f>O17-O20</f>
        <v>21133</v>
      </c>
      <c r="P24" s="34">
        <f>P17-P20</f>
        <v>3350</v>
      </c>
      <c r="Q24" s="34">
        <f>Q17-Q20</f>
        <v>-224545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38" t="s">
        <v>117</v>
      </c>
      <c r="G25" s="39" t="s">
        <v>117</v>
      </c>
      <c r="H25" s="39" t="s">
        <v>117</v>
      </c>
      <c r="I25" s="17"/>
      <c r="J25" s="195" t="s">
        <v>85</v>
      </c>
      <c r="K25" s="196"/>
      <c r="L25" s="196"/>
      <c r="M25" s="196"/>
      <c r="N25" s="13" t="s">
        <v>93</v>
      </c>
      <c r="O25" s="41">
        <f>O16+O24</f>
        <v>21133</v>
      </c>
      <c r="P25" s="42">
        <f>P16+P24</f>
        <v>3350</v>
      </c>
      <c r="Q25" s="42">
        <f>Q16+Q24</f>
        <v>-4729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23">
        <v>1</v>
      </c>
      <c r="G26" s="4">
        <v>1</v>
      </c>
      <c r="H26" s="4">
        <v>1</v>
      </c>
      <c r="I26" s="17"/>
      <c r="J26" s="195" t="s">
        <v>40</v>
      </c>
      <c r="K26" s="196"/>
      <c r="L26" s="196"/>
      <c r="M26" s="196"/>
      <c r="N26" s="13" t="s">
        <v>53</v>
      </c>
      <c r="O26" s="43"/>
      <c r="P26" s="2"/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28">
        <v>24000</v>
      </c>
      <c r="G27" s="3">
        <v>24000</v>
      </c>
      <c r="H27" s="3">
        <v>24000</v>
      </c>
      <c r="I27" s="17"/>
      <c r="J27" s="195" t="s">
        <v>86</v>
      </c>
      <c r="K27" s="196"/>
      <c r="L27" s="196"/>
      <c r="M27" s="196"/>
      <c r="N27" s="13" t="s">
        <v>94</v>
      </c>
      <c r="O27" s="43">
        <v>14706</v>
      </c>
      <c r="P27" s="2">
        <v>4173</v>
      </c>
      <c r="Q27" s="2">
        <v>6157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28"/>
      <c r="G28" s="3"/>
      <c r="H28" s="3"/>
      <c r="I28" s="17"/>
      <c r="J28" s="195" t="s">
        <v>87</v>
      </c>
      <c r="K28" s="196"/>
      <c r="L28" s="196"/>
      <c r="M28" s="196"/>
      <c r="N28" s="13" t="s">
        <v>95</v>
      </c>
      <c r="O28" s="43"/>
      <c r="P28" s="2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28">
        <v>12641</v>
      </c>
      <c r="G29" s="3">
        <v>13403</v>
      </c>
      <c r="H29" s="3">
        <v>14989</v>
      </c>
      <c r="I29" s="17"/>
      <c r="J29" s="195" t="s">
        <v>88</v>
      </c>
      <c r="K29" s="196"/>
      <c r="L29" s="196"/>
      <c r="M29" s="196"/>
      <c r="N29" s="13" t="s">
        <v>96</v>
      </c>
      <c r="O29" s="41">
        <f>O25-O26+O27-O28</f>
        <v>35839</v>
      </c>
      <c r="P29" s="42">
        <f>P25-P26+P27-P28</f>
        <v>7523</v>
      </c>
      <c r="Q29" s="42">
        <f>Q25-Q26+Q27-Q28</f>
        <v>1428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28"/>
      <c r="G30" s="3"/>
      <c r="H30" s="3"/>
      <c r="I30" s="17"/>
      <c r="J30" s="195" t="s">
        <v>89</v>
      </c>
      <c r="K30" s="196"/>
      <c r="L30" s="196"/>
      <c r="M30" s="196"/>
      <c r="N30" s="13" t="s">
        <v>97</v>
      </c>
      <c r="O30" s="43">
        <v>31666</v>
      </c>
      <c r="P30" s="2">
        <v>1366</v>
      </c>
      <c r="Q30" s="2">
        <v>0</v>
      </c>
    </row>
    <row r="31" spans="1:17" ht="26.25" customHeight="1" thickBot="1">
      <c r="A31" s="188"/>
      <c r="B31" s="221" t="s">
        <v>61</v>
      </c>
      <c r="C31" s="222"/>
      <c r="D31" s="222"/>
      <c r="E31" s="20"/>
      <c r="F31" s="28">
        <v>10378</v>
      </c>
      <c r="G31" s="3">
        <v>10614</v>
      </c>
      <c r="H31" s="3">
        <v>10483</v>
      </c>
      <c r="I31" s="17"/>
      <c r="J31" s="195" t="s">
        <v>90</v>
      </c>
      <c r="K31" s="196"/>
      <c r="L31" s="196"/>
      <c r="M31" s="196"/>
      <c r="N31" s="13" t="s">
        <v>98</v>
      </c>
      <c r="O31" s="41">
        <f>O29-O30</f>
        <v>4173</v>
      </c>
      <c r="P31" s="42">
        <f>P29-P30</f>
        <v>6157</v>
      </c>
      <c r="Q31" s="42">
        <f>Q29-Q30</f>
        <v>1428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28">
        <v>3769410</v>
      </c>
      <c r="G32" s="3">
        <v>3833530</v>
      </c>
      <c r="H32" s="3">
        <v>3773454</v>
      </c>
      <c r="I32" s="17"/>
      <c r="J32" s="195" t="s">
        <v>109</v>
      </c>
      <c r="K32" s="196"/>
      <c r="L32" s="196"/>
      <c r="M32" s="196"/>
      <c r="N32" s="13"/>
      <c r="O32" s="44">
        <f>IF(O5=0,0,O5/(O11+O23))</f>
        <v>0.5450228799521053</v>
      </c>
      <c r="P32" s="45">
        <f>IF(P5=0,0,P5/(P11+P23))</f>
        <v>0.4948809868933862</v>
      </c>
      <c r="Q32" s="45">
        <f>IF(Q5=0,0,Q5/(Q11+Q23))</f>
        <v>0.5199298777171649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28"/>
      <c r="G33" s="3"/>
      <c r="H33" s="3"/>
      <c r="I33" s="17"/>
      <c r="J33" s="195" t="s">
        <v>110</v>
      </c>
      <c r="K33" s="196"/>
      <c r="L33" s="196"/>
      <c r="M33" s="196"/>
      <c r="N33" s="13"/>
      <c r="O33" s="44">
        <f>IF(O31&lt;0,O31/(O6-O9),0)</f>
        <v>0</v>
      </c>
      <c r="P33" s="45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28">
        <v>3769410</v>
      </c>
      <c r="G34" s="3">
        <v>3833530</v>
      </c>
      <c r="H34" s="3">
        <v>3773454</v>
      </c>
      <c r="I34" s="17"/>
      <c r="J34" s="195" t="s">
        <v>99</v>
      </c>
      <c r="K34" s="196"/>
      <c r="L34" s="196"/>
      <c r="M34" s="196"/>
      <c r="N34" s="13"/>
      <c r="O34" s="43">
        <v>892427</v>
      </c>
      <c r="P34" s="2">
        <v>764483</v>
      </c>
      <c r="Q34" s="2">
        <v>744542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28">
        <v>3498239</v>
      </c>
      <c r="G35" s="3">
        <v>3546136</v>
      </c>
      <c r="H35" s="3">
        <v>3527109</v>
      </c>
      <c r="I35" s="17"/>
      <c r="J35" s="200" t="s">
        <v>132</v>
      </c>
      <c r="K35" s="201"/>
      <c r="L35" s="202" t="s">
        <v>39</v>
      </c>
      <c r="M35" s="203"/>
      <c r="N35" s="13"/>
      <c r="O35" s="43">
        <v>114929</v>
      </c>
      <c r="P35" s="2">
        <v>309256</v>
      </c>
      <c r="Q35" s="2">
        <v>635511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46">
        <f>IF(F35=0,0,F35/F34)</f>
        <v>0.9280600942853126</v>
      </c>
      <c r="G36" s="47">
        <f>IF(G35=0,0,G35/G34)</f>
        <v>0.9250314983839959</v>
      </c>
      <c r="H36" s="47">
        <f>IF(H35=0,0,H35/H34)</f>
        <v>0.9347163103088046</v>
      </c>
      <c r="I36" s="17"/>
      <c r="J36" s="195" t="s">
        <v>102</v>
      </c>
      <c r="K36" s="196"/>
      <c r="L36" s="196"/>
      <c r="M36" s="196"/>
      <c r="N36" s="13"/>
      <c r="O36" s="43">
        <v>14702699</v>
      </c>
      <c r="P36" s="2">
        <v>15103324</v>
      </c>
      <c r="Q36" s="2">
        <v>15475682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22">
        <v>34751</v>
      </c>
      <c r="G37" s="7">
        <v>31597</v>
      </c>
      <c r="H37" s="7">
        <v>32755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23">
        <v>1540651</v>
      </c>
      <c r="G38" s="4">
        <v>1447863</v>
      </c>
      <c r="H38" s="4">
        <v>647864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23">
        <v>286409</v>
      </c>
      <c r="G39" s="4">
        <v>287282</v>
      </c>
      <c r="H39" s="4">
        <v>271783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23">
        <v>1254242</v>
      </c>
      <c r="G40" s="4">
        <v>1160581</v>
      </c>
      <c r="H40" s="4">
        <v>376081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23">
        <v>101612</v>
      </c>
      <c r="G41" s="4">
        <v>293538</v>
      </c>
      <c r="H41" s="4">
        <v>617587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33">
        <f>F37+F38+F41</f>
        <v>1677014</v>
      </c>
      <c r="G42" s="34">
        <f>G37+G38+G41</f>
        <v>1772998</v>
      </c>
      <c r="H42" s="34">
        <f>H37+H38+H41</f>
        <v>1298206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49" t="s">
        <v>118</v>
      </c>
      <c r="G43" s="50" t="s">
        <v>118</v>
      </c>
      <c r="H43" s="50" t="s">
        <v>118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23">
        <v>1837</v>
      </c>
      <c r="G44" s="4">
        <v>1837</v>
      </c>
      <c r="H44" s="4">
        <v>1837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51">
        <v>38261</v>
      </c>
      <c r="G45" s="52">
        <v>38261</v>
      </c>
      <c r="H45" s="52">
        <v>38261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28">
        <v>123.9</v>
      </c>
      <c r="G46" s="3">
        <v>125.1</v>
      </c>
      <c r="H46" s="3">
        <v>124.1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28">
        <v>440.4</v>
      </c>
      <c r="G47" s="3">
        <v>408.3</v>
      </c>
      <c r="H47" s="3">
        <v>183.7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28">
        <v>81.9</v>
      </c>
      <c r="G48" s="3">
        <v>81</v>
      </c>
      <c r="H48" s="3">
        <v>77.1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28">
        <v>358.5</v>
      </c>
      <c r="G49" s="3">
        <v>327.3</v>
      </c>
      <c r="H49" s="3">
        <v>106.6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28">
        <v>9.2</v>
      </c>
      <c r="G50" s="3">
        <v>8.5</v>
      </c>
      <c r="H50" s="3">
        <v>8.9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23">
        <v>500</v>
      </c>
      <c r="G51" s="4">
        <v>500</v>
      </c>
      <c r="H51" s="4">
        <v>500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53">
        <v>26658</v>
      </c>
      <c r="G52" s="5">
        <v>26658</v>
      </c>
      <c r="H52" s="5">
        <v>26658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22">
        <v>13</v>
      </c>
      <c r="G53" s="7">
        <v>11</v>
      </c>
      <c r="H53" s="7">
        <v>10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23">
        <v>8</v>
      </c>
      <c r="G54" s="4">
        <v>7</v>
      </c>
      <c r="H54" s="4">
        <v>6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33">
        <f>F53+F54</f>
        <v>21</v>
      </c>
      <c r="G55" s="34">
        <f>G53+G54</f>
        <v>18</v>
      </c>
      <c r="H55" s="34">
        <f>H53+H54</f>
        <v>16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157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158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24412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54">
        <v>2160318</v>
      </c>
      <c r="P5" s="19">
        <v>2107153</v>
      </c>
      <c r="Q5" s="8">
        <v>2024495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24650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5">
        <v>2108952</v>
      </c>
      <c r="P6" s="21">
        <v>2079003</v>
      </c>
      <c r="Q6" s="1">
        <v>1974026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176764</v>
      </c>
      <c r="G7" s="22">
        <v>176839</v>
      </c>
      <c r="H7" s="7">
        <v>176925</v>
      </c>
      <c r="I7" s="17"/>
      <c r="J7" s="188"/>
      <c r="K7" s="191"/>
      <c r="L7" s="190" t="s">
        <v>123</v>
      </c>
      <c r="M7" s="9" t="s">
        <v>34</v>
      </c>
      <c r="N7" s="20"/>
      <c r="O7" s="55">
        <v>1901411</v>
      </c>
      <c r="P7" s="21">
        <v>1897820</v>
      </c>
      <c r="Q7" s="1">
        <v>1972301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158025</v>
      </c>
      <c r="G8" s="23">
        <v>158554</v>
      </c>
      <c r="H8" s="4">
        <v>159136</v>
      </c>
      <c r="I8" s="24"/>
      <c r="J8" s="188"/>
      <c r="K8" s="191"/>
      <c r="L8" s="191"/>
      <c r="M8" s="9" t="s">
        <v>35</v>
      </c>
      <c r="N8" s="20"/>
      <c r="O8" s="55">
        <v>205620</v>
      </c>
      <c r="P8" s="21">
        <v>179387</v>
      </c>
      <c r="Q8" s="1">
        <v>231637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157532</v>
      </c>
      <c r="G9" s="23">
        <v>158554</v>
      </c>
      <c r="H9" s="4">
        <v>159136</v>
      </c>
      <c r="I9" s="17"/>
      <c r="J9" s="188"/>
      <c r="K9" s="191"/>
      <c r="L9" s="192"/>
      <c r="M9" s="9" t="s">
        <v>36</v>
      </c>
      <c r="N9" s="20" t="s">
        <v>125</v>
      </c>
      <c r="O9" s="55">
        <v>1386</v>
      </c>
      <c r="P9" s="21">
        <v>1386</v>
      </c>
      <c r="Q9" s="1">
        <v>1386</v>
      </c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0.8911995655223914</v>
      </c>
      <c r="G10" s="25">
        <f>IF(G9=0,0,G9/G7)</f>
        <v>0.8966008629318193</v>
      </c>
      <c r="H10" s="26">
        <f>IF(H9=0,0,H9/H7)</f>
        <v>0.8994545711459658</v>
      </c>
      <c r="I10" s="17"/>
      <c r="J10" s="188"/>
      <c r="K10" s="192"/>
      <c r="L10" s="205" t="s">
        <v>71</v>
      </c>
      <c r="M10" s="206"/>
      <c r="N10" s="27"/>
      <c r="O10" s="55">
        <v>51357</v>
      </c>
      <c r="P10" s="21">
        <v>26057</v>
      </c>
      <c r="Q10" s="1">
        <v>280621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148320</v>
      </c>
      <c r="G11" s="23">
        <v>151177</v>
      </c>
      <c r="H11" s="4">
        <v>152620</v>
      </c>
      <c r="I11" s="17"/>
      <c r="J11" s="188"/>
      <c r="K11" s="199" t="s">
        <v>72</v>
      </c>
      <c r="L11" s="199"/>
      <c r="M11" s="199"/>
      <c r="N11" s="20" t="s">
        <v>188</v>
      </c>
      <c r="O11" s="59">
        <v>1878618</v>
      </c>
      <c r="P11" s="21">
        <v>1570144</v>
      </c>
      <c r="Q11" s="1">
        <v>1377037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0.9415229921539751</v>
      </c>
      <c r="G12" s="25">
        <f>IF(G11=0,0,G11/G9)</f>
        <v>0.9534732646290853</v>
      </c>
      <c r="H12" s="26">
        <f>IF(H11=0,0,H11/H9)</f>
        <v>0.9590538910114619</v>
      </c>
      <c r="I12" s="17"/>
      <c r="J12" s="188"/>
      <c r="K12" s="190" t="s">
        <v>128</v>
      </c>
      <c r="L12" s="198" t="s">
        <v>58</v>
      </c>
      <c r="M12" s="199"/>
      <c r="N12" s="20"/>
      <c r="O12" s="55">
        <v>1560844</v>
      </c>
      <c r="P12" s="21">
        <v>1276560</v>
      </c>
      <c r="Q12" s="1">
        <v>1132363</v>
      </c>
    </row>
    <row r="13" spans="1:17" ht="26.25" customHeight="1">
      <c r="A13" s="188"/>
      <c r="B13" s="198" t="s">
        <v>4</v>
      </c>
      <c r="C13" s="199"/>
      <c r="D13" s="199"/>
      <c r="E13" s="20"/>
      <c r="F13" s="57">
        <v>1680</v>
      </c>
      <c r="G13" s="23">
        <v>1743</v>
      </c>
      <c r="H13" s="4">
        <v>1743</v>
      </c>
      <c r="I13" s="17"/>
      <c r="J13" s="188"/>
      <c r="K13" s="191"/>
      <c r="L13" s="190" t="s">
        <v>129</v>
      </c>
      <c r="M13" s="9" t="s">
        <v>33</v>
      </c>
      <c r="N13" s="20"/>
      <c r="O13" s="55">
        <v>81363</v>
      </c>
      <c r="P13" s="21">
        <v>81865</v>
      </c>
      <c r="Q13" s="1">
        <v>60329</v>
      </c>
    </row>
    <row r="14" spans="1:17" ht="26.25" customHeight="1">
      <c r="A14" s="188"/>
      <c r="B14" s="198" t="s">
        <v>5</v>
      </c>
      <c r="C14" s="199"/>
      <c r="D14" s="199"/>
      <c r="E14" s="20"/>
      <c r="F14" s="57">
        <v>2176</v>
      </c>
      <c r="G14" s="23">
        <v>2186</v>
      </c>
      <c r="H14" s="4">
        <v>2250</v>
      </c>
      <c r="I14" s="17"/>
      <c r="J14" s="188"/>
      <c r="K14" s="191"/>
      <c r="L14" s="192"/>
      <c r="M14" s="9" t="s">
        <v>37</v>
      </c>
      <c r="N14" s="20"/>
      <c r="O14" s="55"/>
      <c r="P14" s="21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64">
        <v>2176</v>
      </c>
      <c r="G15" s="33">
        <v>2186</v>
      </c>
      <c r="H15" s="34">
        <v>2250</v>
      </c>
      <c r="I15" s="17"/>
      <c r="J15" s="188"/>
      <c r="K15" s="192"/>
      <c r="L15" s="205" t="s">
        <v>38</v>
      </c>
      <c r="M15" s="206"/>
      <c r="N15" s="27"/>
      <c r="O15" s="55">
        <v>317669</v>
      </c>
      <c r="P15" s="21">
        <v>293318</v>
      </c>
      <c r="Q15" s="1">
        <v>244562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42081481</v>
      </c>
      <c r="G16" s="22">
        <v>42431830</v>
      </c>
      <c r="H16" s="7">
        <v>42885650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281700</v>
      </c>
      <c r="P16" s="33">
        <f>P5-P11</f>
        <v>537009</v>
      </c>
      <c r="Q16" s="34">
        <f>Q5-Q11</f>
        <v>647458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5003493</v>
      </c>
      <c r="G17" s="23">
        <v>5031393</v>
      </c>
      <c r="H17" s="4">
        <v>5076493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659644</v>
      </c>
      <c r="P17" s="19">
        <v>238676</v>
      </c>
      <c r="Q17" s="8">
        <v>844837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13325116</v>
      </c>
      <c r="G18" s="23">
        <v>13447616</v>
      </c>
      <c r="H18" s="4">
        <v>13584316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356100</v>
      </c>
      <c r="P18" s="21">
        <v>122500</v>
      </c>
      <c r="Q18" s="1">
        <v>717450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1572076</v>
      </c>
      <c r="G19" s="23">
        <v>1654344</v>
      </c>
      <c r="H19" s="4">
        <v>1659249</v>
      </c>
      <c r="I19" s="17"/>
      <c r="J19" s="188"/>
      <c r="K19" s="192"/>
      <c r="L19" s="198" t="s">
        <v>71</v>
      </c>
      <c r="M19" s="199"/>
      <c r="N19" s="20"/>
      <c r="O19" s="59">
        <v>49917</v>
      </c>
      <c r="P19" s="21">
        <v>395</v>
      </c>
      <c r="Q19" s="1">
        <v>74658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22180796</v>
      </c>
      <c r="G20" s="23">
        <v>22298477</v>
      </c>
      <c r="H20" s="4">
        <v>22565592</v>
      </c>
      <c r="I20" s="17"/>
      <c r="J20" s="188"/>
      <c r="K20" s="198" t="s">
        <v>78</v>
      </c>
      <c r="L20" s="199"/>
      <c r="M20" s="199"/>
      <c r="N20" s="35" t="s">
        <v>79</v>
      </c>
      <c r="O20" s="55">
        <v>911518</v>
      </c>
      <c r="P20" s="21">
        <v>775650</v>
      </c>
      <c r="Q20" s="1">
        <v>1488437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7919851</v>
      </c>
      <c r="G21" s="33">
        <v>7984451</v>
      </c>
      <c r="H21" s="34">
        <v>8107251</v>
      </c>
      <c r="I21" s="17"/>
      <c r="J21" s="188"/>
      <c r="K21" s="190" t="s">
        <v>41</v>
      </c>
      <c r="L21" s="198" t="s">
        <v>80</v>
      </c>
      <c r="M21" s="199"/>
      <c r="N21" s="20"/>
      <c r="O21" s="55">
        <v>384435</v>
      </c>
      <c r="P21" s="21">
        <v>254654</v>
      </c>
      <c r="Q21" s="1">
        <v>344084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2">
        <v>656</v>
      </c>
      <c r="G22" s="22">
        <v>662</v>
      </c>
      <c r="H22" s="7">
        <v>665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66" t="s">
        <v>116</v>
      </c>
      <c r="G23" s="6" t="s">
        <v>116</v>
      </c>
      <c r="H23" s="40" t="s">
        <v>116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527083</v>
      </c>
      <c r="P23" s="21">
        <v>520996</v>
      </c>
      <c r="Q23" s="1">
        <v>1144353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/>
      <c r="G24" s="6"/>
      <c r="H24" s="40"/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-251874</v>
      </c>
      <c r="P24" s="33">
        <f>P17-P20</f>
        <v>-536974</v>
      </c>
      <c r="Q24" s="34">
        <f>Q17-Q20</f>
        <v>-643600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66" t="s">
        <v>149</v>
      </c>
      <c r="G25" s="6" t="s">
        <v>149</v>
      </c>
      <c r="H25" s="40" t="s">
        <v>149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29826</v>
      </c>
      <c r="P25" s="41">
        <f>P16+P24</f>
        <v>35</v>
      </c>
      <c r="Q25" s="42">
        <f>Q16+Q24</f>
        <v>3858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/>
      <c r="G26" s="23"/>
      <c r="H26" s="4"/>
      <c r="I26" s="17"/>
      <c r="J26" s="195" t="s">
        <v>40</v>
      </c>
      <c r="K26" s="196"/>
      <c r="L26" s="196"/>
      <c r="M26" s="196"/>
      <c r="N26" s="13" t="s">
        <v>53</v>
      </c>
      <c r="O26" s="69"/>
      <c r="P26" s="43"/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57"/>
      <c r="G27" s="23"/>
      <c r="H27" s="4"/>
      <c r="I27" s="17"/>
      <c r="J27" s="195" t="s">
        <v>86</v>
      </c>
      <c r="K27" s="196"/>
      <c r="L27" s="196"/>
      <c r="M27" s="196"/>
      <c r="N27" s="13" t="s">
        <v>94</v>
      </c>
      <c r="O27" s="69">
        <v>35532</v>
      </c>
      <c r="P27" s="43">
        <v>38607</v>
      </c>
      <c r="Q27" s="2">
        <v>38642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57"/>
      <c r="G28" s="23"/>
      <c r="H28" s="4"/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57">
        <v>66350</v>
      </c>
      <c r="G29" s="23">
        <v>65793</v>
      </c>
      <c r="H29" s="4">
        <v>63374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65358</v>
      </c>
      <c r="P29" s="41">
        <f>P25-P26+P27-P28</f>
        <v>38642</v>
      </c>
      <c r="Q29" s="42">
        <f>Q25-Q26+Q27-Q28</f>
        <v>42500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57"/>
      <c r="G30" s="23"/>
      <c r="H30" s="4"/>
      <c r="I30" s="17"/>
      <c r="J30" s="195" t="s">
        <v>89</v>
      </c>
      <c r="K30" s="196"/>
      <c r="L30" s="196"/>
      <c r="M30" s="196"/>
      <c r="N30" s="13" t="s">
        <v>97</v>
      </c>
      <c r="O30" s="69"/>
      <c r="P30" s="43">
        <v>1964</v>
      </c>
      <c r="Q30" s="2">
        <v>2300</v>
      </c>
    </row>
    <row r="31" spans="1:17" ht="26.25" customHeight="1" thickBot="1">
      <c r="A31" s="188"/>
      <c r="B31" s="221" t="s">
        <v>61</v>
      </c>
      <c r="C31" s="222"/>
      <c r="D31" s="222"/>
      <c r="E31" s="20"/>
      <c r="F31" s="57">
        <v>55445</v>
      </c>
      <c r="G31" s="23">
        <v>56681</v>
      </c>
      <c r="H31" s="4">
        <v>56442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65358</v>
      </c>
      <c r="P31" s="41">
        <f>P29-P30</f>
        <v>36678</v>
      </c>
      <c r="Q31" s="42">
        <f>Q29-Q30</f>
        <v>40200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57">
        <v>20373022</v>
      </c>
      <c r="G32" s="23">
        <v>20829005</v>
      </c>
      <c r="H32" s="4">
        <v>20706720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0.8979993773124757</v>
      </c>
      <c r="P32" s="44">
        <f>IF(P5=0,0,P5/(P11+P23))</f>
        <v>1.0076575456449592</v>
      </c>
      <c r="Q32" s="45">
        <f>IF(Q5=0,0,Q5/(Q11+Q23))</f>
        <v>0.802928146776183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57"/>
      <c r="G33" s="23"/>
      <c r="H33" s="4"/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57">
        <v>20373022</v>
      </c>
      <c r="G34" s="23">
        <v>20829005</v>
      </c>
      <c r="H34" s="4">
        <v>20706720</v>
      </c>
      <c r="I34" s="17"/>
      <c r="J34" s="195" t="s">
        <v>99</v>
      </c>
      <c r="K34" s="196"/>
      <c r="L34" s="196"/>
      <c r="M34" s="196"/>
      <c r="N34" s="13"/>
      <c r="O34" s="69">
        <v>306894</v>
      </c>
      <c r="P34" s="43">
        <v>205839</v>
      </c>
      <c r="Q34" s="2">
        <v>355279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57">
        <v>16591334</v>
      </c>
      <c r="G35" s="23">
        <v>16580767</v>
      </c>
      <c r="H35" s="4">
        <v>17419627</v>
      </c>
      <c r="I35" s="17"/>
      <c r="J35" s="200" t="s">
        <v>132</v>
      </c>
      <c r="K35" s="201"/>
      <c r="L35" s="202" t="s">
        <v>39</v>
      </c>
      <c r="M35" s="203"/>
      <c r="N35" s="13"/>
      <c r="O35" s="69">
        <v>306768</v>
      </c>
      <c r="P35" s="43">
        <v>205839</v>
      </c>
      <c r="Q35" s="2">
        <v>355279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0.814377660810458</v>
      </c>
      <c r="G36" s="46">
        <f>IF(G35=0,0,G35/G34)</f>
        <v>0.796042201727831</v>
      </c>
      <c r="H36" s="47">
        <f>IF(H35=0,0,H35/H34)</f>
        <v>0.8412547713978844</v>
      </c>
      <c r="I36" s="17"/>
      <c r="J36" s="195" t="s">
        <v>102</v>
      </c>
      <c r="K36" s="196"/>
      <c r="L36" s="196"/>
      <c r="M36" s="196"/>
      <c r="N36" s="13"/>
      <c r="O36" s="69">
        <v>7157522</v>
      </c>
      <c r="P36" s="43">
        <v>6778309</v>
      </c>
      <c r="Q36" s="2">
        <v>7001430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>
        <v>205620</v>
      </c>
      <c r="G37" s="22">
        <v>179387</v>
      </c>
      <c r="H37" s="7">
        <v>141233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2050526</v>
      </c>
      <c r="G38" s="23">
        <v>1831192</v>
      </c>
      <c r="H38" s="4">
        <v>2562008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1398580</v>
      </c>
      <c r="G39" s="23">
        <v>1143379</v>
      </c>
      <c r="H39" s="4">
        <v>1234763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651946</v>
      </c>
      <c r="G40" s="23">
        <v>687813</v>
      </c>
      <c r="H40" s="4">
        <v>1327245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149555</v>
      </c>
      <c r="G41" s="23">
        <v>80561</v>
      </c>
      <c r="H41" s="4">
        <v>82393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2405701</v>
      </c>
      <c r="G42" s="33">
        <f>G37+G38+G41</f>
        <v>2091140</v>
      </c>
      <c r="H42" s="34">
        <f>H37+H38+H41</f>
        <v>2785634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62" t="s">
        <v>156</v>
      </c>
      <c r="G43" s="22" t="s">
        <v>156</v>
      </c>
      <c r="H43" s="7" t="s">
        <v>156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1774</v>
      </c>
      <c r="G44" s="23">
        <v>1774</v>
      </c>
      <c r="H44" s="4">
        <v>1774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72">
        <v>34608</v>
      </c>
      <c r="G45" s="51">
        <v>34608</v>
      </c>
      <c r="H45" s="52">
        <v>34608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v>114.6</v>
      </c>
      <c r="G46" s="28">
        <v>114.5</v>
      </c>
      <c r="H46" s="3">
        <v>113.2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v>123.6</v>
      </c>
      <c r="G47" s="28">
        <v>110.4</v>
      </c>
      <c r="H47" s="3">
        <v>147.1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v>84.3</v>
      </c>
      <c r="G48" s="28">
        <v>69</v>
      </c>
      <c r="H48" s="3">
        <v>70.9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v>39.3</v>
      </c>
      <c r="G49" s="28">
        <v>41.5</v>
      </c>
      <c r="H49" s="3">
        <v>76.2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>
        <v>9.2</v>
      </c>
      <c r="G50" s="28">
        <v>25.5</v>
      </c>
      <c r="H50" s="3">
        <v>1.2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>
        <v>433</v>
      </c>
      <c r="G51" s="23">
        <v>433</v>
      </c>
      <c r="H51" s="4">
        <v>433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73">
        <v>26755</v>
      </c>
      <c r="G52" s="53">
        <v>26755</v>
      </c>
      <c r="H52" s="5">
        <v>26755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9</v>
      </c>
      <c r="G53" s="22">
        <v>9</v>
      </c>
      <c r="H53" s="7">
        <v>8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4</v>
      </c>
      <c r="G54" s="23">
        <v>4</v>
      </c>
      <c r="H54" s="4">
        <v>4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13</v>
      </c>
      <c r="G55" s="33">
        <f>G53+G54</f>
        <v>13</v>
      </c>
      <c r="H55" s="34">
        <f>H53+H54</f>
        <v>12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192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27484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54">
        <v>721008</v>
      </c>
      <c r="P5" s="19">
        <v>1018451</v>
      </c>
      <c r="Q5" s="8">
        <v>966570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31126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5">
        <v>419705</v>
      </c>
      <c r="P6" s="21">
        <v>422525</v>
      </c>
      <c r="Q6" s="1">
        <v>426659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61518</v>
      </c>
      <c r="G7" s="22">
        <v>61376</v>
      </c>
      <c r="H7" s="7">
        <v>61343</v>
      </c>
      <c r="I7" s="17"/>
      <c r="J7" s="188"/>
      <c r="K7" s="191"/>
      <c r="L7" s="190" t="s">
        <v>123</v>
      </c>
      <c r="M7" s="9" t="s">
        <v>34</v>
      </c>
      <c r="N7" s="20"/>
      <c r="O7" s="55">
        <v>348749</v>
      </c>
      <c r="P7" s="21">
        <v>353279</v>
      </c>
      <c r="Q7" s="1">
        <v>362349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24736</v>
      </c>
      <c r="G8" s="23">
        <v>24794</v>
      </c>
      <c r="H8" s="4">
        <v>24827</v>
      </c>
      <c r="I8" s="24"/>
      <c r="J8" s="188"/>
      <c r="K8" s="191"/>
      <c r="L8" s="191"/>
      <c r="M8" s="9" t="s">
        <v>35</v>
      </c>
      <c r="N8" s="20"/>
      <c r="O8" s="55">
        <v>68776</v>
      </c>
      <c r="P8" s="21">
        <v>69038</v>
      </c>
      <c r="Q8" s="1">
        <v>59635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24736</v>
      </c>
      <c r="G9" s="23">
        <v>24794</v>
      </c>
      <c r="H9" s="4">
        <v>24827</v>
      </c>
      <c r="I9" s="17"/>
      <c r="J9" s="188"/>
      <c r="K9" s="191"/>
      <c r="L9" s="192"/>
      <c r="M9" s="9" t="s">
        <v>36</v>
      </c>
      <c r="N9" s="20" t="s">
        <v>125</v>
      </c>
      <c r="O9" s="55"/>
      <c r="P9" s="21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0.40209369615397117</v>
      </c>
      <c r="G10" s="25">
        <f>IF(G9=0,0,G9/G7)</f>
        <v>0.4039689781021898</v>
      </c>
      <c r="H10" s="26">
        <f>IF(H9=0,0,H9/H7)</f>
        <v>0.4047242554162659</v>
      </c>
      <c r="I10" s="17"/>
      <c r="J10" s="188"/>
      <c r="K10" s="192"/>
      <c r="L10" s="205" t="s">
        <v>71</v>
      </c>
      <c r="M10" s="206"/>
      <c r="N10" s="27"/>
      <c r="O10" s="55">
        <v>301288</v>
      </c>
      <c r="P10" s="21">
        <v>595926</v>
      </c>
      <c r="Q10" s="1">
        <v>539911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21297</v>
      </c>
      <c r="G11" s="23">
        <v>21505</v>
      </c>
      <c r="H11" s="4">
        <v>21681</v>
      </c>
      <c r="I11" s="17"/>
      <c r="J11" s="188"/>
      <c r="K11" s="199" t="s">
        <v>72</v>
      </c>
      <c r="L11" s="199"/>
      <c r="M11" s="199"/>
      <c r="N11" s="20" t="s">
        <v>181</v>
      </c>
      <c r="O11" s="59">
        <v>721008</v>
      </c>
      <c r="P11" s="21">
        <v>666231</v>
      </c>
      <c r="Q11" s="1">
        <v>585893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0.8609718628719275</v>
      </c>
      <c r="G12" s="25">
        <f>IF(G11=0,0,G11/G9)</f>
        <v>0.8673469387755102</v>
      </c>
      <c r="H12" s="26">
        <f>IF(H11=0,0,H11/H9)</f>
        <v>0.8732831191847585</v>
      </c>
      <c r="I12" s="17"/>
      <c r="J12" s="188"/>
      <c r="K12" s="190" t="s">
        <v>128</v>
      </c>
      <c r="L12" s="198" t="s">
        <v>58</v>
      </c>
      <c r="M12" s="199"/>
      <c r="N12" s="20"/>
      <c r="O12" s="55">
        <v>284356</v>
      </c>
      <c r="P12" s="21">
        <v>260449</v>
      </c>
      <c r="Q12" s="1">
        <v>208713</v>
      </c>
    </row>
    <row r="13" spans="1:17" ht="26.25" customHeight="1">
      <c r="A13" s="188"/>
      <c r="B13" s="198" t="s">
        <v>4</v>
      </c>
      <c r="C13" s="199"/>
      <c r="D13" s="199"/>
      <c r="E13" s="20"/>
      <c r="F13" s="60">
        <v>267</v>
      </c>
      <c r="G13" s="28">
        <v>267</v>
      </c>
      <c r="H13" s="3">
        <v>267</v>
      </c>
      <c r="I13" s="17"/>
      <c r="J13" s="188"/>
      <c r="K13" s="191"/>
      <c r="L13" s="190" t="s">
        <v>129</v>
      </c>
      <c r="M13" s="9" t="s">
        <v>33</v>
      </c>
      <c r="N13" s="20"/>
      <c r="O13" s="55">
        <v>35566</v>
      </c>
      <c r="P13" s="21">
        <v>32585</v>
      </c>
      <c r="Q13" s="1">
        <v>33208</v>
      </c>
    </row>
    <row r="14" spans="1:17" ht="26.25" customHeight="1">
      <c r="A14" s="188"/>
      <c r="B14" s="198" t="s">
        <v>5</v>
      </c>
      <c r="C14" s="199"/>
      <c r="D14" s="199"/>
      <c r="E14" s="20"/>
      <c r="F14" s="60">
        <v>764</v>
      </c>
      <c r="G14" s="28">
        <v>768</v>
      </c>
      <c r="H14" s="3">
        <v>768</v>
      </c>
      <c r="I14" s="17"/>
      <c r="J14" s="188"/>
      <c r="K14" s="191"/>
      <c r="L14" s="192"/>
      <c r="M14" s="9" t="s">
        <v>37</v>
      </c>
      <c r="N14" s="20"/>
      <c r="O14" s="55"/>
      <c r="P14" s="21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61">
        <v>764</v>
      </c>
      <c r="G15" s="31">
        <v>768</v>
      </c>
      <c r="H15" s="32">
        <v>768</v>
      </c>
      <c r="I15" s="17"/>
      <c r="J15" s="188"/>
      <c r="K15" s="192"/>
      <c r="L15" s="205" t="s">
        <v>38</v>
      </c>
      <c r="M15" s="206"/>
      <c r="N15" s="27"/>
      <c r="O15" s="55">
        <v>436652</v>
      </c>
      <c r="P15" s="21">
        <v>405782</v>
      </c>
      <c r="Q15" s="1">
        <v>377180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31620169</v>
      </c>
      <c r="G16" s="22">
        <v>31781598</v>
      </c>
      <c r="H16" s="7">
        <v>31906884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0</v>
      </c>
      <c r="P16" s="33">
        <f>P5-P11</f>
        <v>352220</v>
      </c>
      <c r="Q16" s="34">
        <f>Q5-Q11</f>
        <v>380677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8946593</v>
      </c>
      <c r="G17" s="23">
        <v>8957343</v>
      </c>
      <c r="H17" s="4">
        <v>8970943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850543</v>
      </c>
      <c r="P17" s="19">
        <v>514465</v>
      </c>
      <c r="Q17" s="8">
        <v>1495232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16057132</v>
      </c>
      <c r="G18" s="23">
        <v>16086632</v>
      </c>
      <c r="H18" s="4">
        <v>16100232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110300</v>
      </c>
      <c r="P18" s="21">
        <v>149000</v>
      </c>
      <c r="Q18" s="1">
        <v>1122900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1044180</v>
      </c>
      <c r="G19" s="23">
        <v>1077477</v>
      </c>
      <c r="H19" s="4">
        <v>1087543</v>
      </c>
      <c r="I19" s="17"/>
      <c r="J19" s="188"/>
      <c r="K19" s="192"/>
      <c r="L19" s="198" t="s">
        <v>71</v>
      </c>
      <c r="M19" s="199"/>
      <c r="N19" s="20"/>
      <c r="O19" s="59">
        <v>659936</v>
      </c>
      <c r="P19" s="21">
        <v>322036</v>
      </c>
      <c r="Q19" s="1">
        <v>344454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5572264</v>
      </c>
      <c r="G20" s="23">
        <v>5660146</v>
      </c>
      <c r="H20" s="4">
        <v>5748166</v>
      </c>
      <c r="I20" s="17"/>
      <c r="J20" s="188"/>
      <c r="K20" s="198" t="s">
        <v>78</v>
      </c>
      <c r="L20" s="199"/>
      <c r="M20" s="199"/>
      <c r="N20" s="35" t="s">
        <v>79</v>
      </c>
      <c r="O20" s="55">
        <v>844656</v>
      </c>
      <c r="P20" s="21">
        <v>880594</v>
      </c>
      <c r="Q20" s="1">
        <v>1874842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16207700</v>
      </c>
      <c r="G21" s="33">
        <v>16221700</v>
      </c>
      <c r="H21" s="34">
        <v>16238900</v>
      </c>
      <c r="I21" s="17"/>
      <c r="J21" s="188"/>
      <c r="K21" s="190" t="s">
        <v>41</v>
      </c>
      <c r="L21" s="198" t="s">
        <v>80</v>
      </c>
      <c r="M21" s="199"/>
      <c r="N21" s="20"/>
      <c r="O21" s="55">
        <v>161429</v>
      </c>
      <c r="P21" s="21">
        <v>150117</v>
      </c>
      <c r="Q21" s="1">
        <v>125286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245</v>
      </c>
      <c r="G22" s="36">
        <v>246</v>
      </c>
      <c r="H22" s="37">
        <v>246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74" t="s">
        <v>116</v>
      </c>
      <c r="G23" s="38" t="s">
        <v>116</v>
      </c>
      <c r="H23" s="39" t="s">
        <v>116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683227</v>
      </c>
      <c r="P23" s="21">
        <v>730477</v>
      </c>
      <c r="Q23" s="1">
        <v>1749556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>
        <v>0</v>
      </c>
      <c r="G24" s="6"/>
      <c r="H24" s="40"/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5887</v>
      </c>
      <c r="P24" s="33">
        <f>P17-P20</f>
        <v>-366129</v>
      </c>
      <c r="Q24" s="34">
        <f>Q17-Q20</f>
        <v>-379610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74" t="s">
        <v>117</v>
      </c>
      <c r="G25" s="38" t="s">
        <v>117</v>
      </c>
      <c r="H25" s="39" t="s">
        <v>117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5887</v>
      </c>
      <c r="P25" s="41">
        <f>P16+P24</f>
        <v>-13909</v>
      </c>
      <c r="Q25" s="42">
        <f>Q16+Q24</f>
        <v>1067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>
        <v>1</v>
      </c>
      <c r="G26" s="23">
        <v>1</v>
      </c>
      <c r="H26" s="4">
        <v>1</v>
      </c>
      <c r="I26" s="17"/>
      <c r="J26" s="195" t="s">
        <v>40</v>
      </c>
      <c r="K26" s="196"/>
      <c r="L26" s="196"/>
      <c r="M26" s="196"/>
      <c r="N26" s="13" t="s">
        <v>53</v>
      </c>
      <c r="O26" s="69"/>
      <c r="P26" s="43"/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60">
        <v>14100</v>
      </c>
      <c r="G27" s="28">
        <v>14100</v>
      </c>
      <c r="H27" s="3">
        <v>14100</v>
      </c>
      <c r="I27" s="17"/>
      <c r="J27" s="195" t="s">
        <v>86</v>
      </c>
      <c r="K27" s="196"/>
      <c r="L27" s="196"/>
      <c r="M27" s="196"/>
      <c r="N27" s="13" t="s">
        <v>94</v>
      </c>
      <c r="O27" s="69">
        <v>29345</v>
      </c>
      <c r="P27" s="43">
        <v>35232</v>
      </c>
      <c r="Q27" s="2">
        <v>21323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60"/>
      <c r="G28" s="28"/>
      <c r="H28" s="3"/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60">
        <v>9745</v>
      </c>
      <c r="G29" s="28">
        <v>9525</v>
      </c>
      <c r="H29" s="3">
        <v>9975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35232</v>
      </c>
      <c r="P29" s="41">
        <f>P25-P26+P27-P28</f>
        <v>21323</v>
      </c>
      <c r="Q29" s="42">
        <f>Q25-Q26+Q27-Q28</f>
        <v>22390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60"/>
      <c r="G30" s="28"/>
      <c r="H30" s="3"/>
      <c r="I30" s="17"/>
      <c r="J30" s="195" t="s">
        <v>89</v>
      </c>
      <c r="K30" s="196"/>
      <c r="L30" s="196"/>
      <c r="M30" s="196"/>
      <c r="N30" s="13" t="s">
        <v>97</v>
      </c>
      <c r="O30" s="69"/>
      <c r="P30" s="43"/>
      <c r="Q30" s="2">
        <v>3300</v>
      </c>
    </row>
    <row r="31" spans="1:17" ht="26.25" customHeight="1" thickBot="1">
      <c r="A31" s="188"/>
      <c r="B31" s="221" t="s">
        <v>61</v>
      </c>
      <c r="C31" s="222"/>
      <c r="D31" s="222"/>
      <c r="E31" s="20"/>
      <c r="F31" s="60">
        <v>8312</v>
      </c>
      <c r="G31" s="28">
        <v>8384</v>
      </c>
      <c r="H31" s="3">
        <v>8535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35232</v>
      </c>
      <c r="P31" s="41">
        <f>P29-P30</f>
        <v>21323</v>
      </c>
      <c r="Q31" s="42">
        <f>Q29-Q30</f>
        <v>19090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60">
        <v>3159185</v>
      </c>
      <c r="G32" s="28">
        <v>3197747</v>
      </c>
      <c r="H32" s="3">
        <v>3217390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0.5134525204114696</v>
      </c>
      <c r="P32" s="44">
        <f>IF(P5=0,0,P5/(P11+P23))</f>
        <v>0.7291796137775397</v>
      </c>
      <c r="Q32" s="45">
        <f>IF(Q5=0,0,Q5/(Q11+Q23))</f>
        <v>0.4138690247571238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60"/>
      <c r="G33" s="28"/>
      <c r="H33" s="3"/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60">
        <v>3159185</v>
      </c>
      <c r="G34" s="28">
        <v>3197747</v>
      </c>
      <c r="H34" s="3">
        <v>3217390</v>
      </c>
      <c r="I34" s="17"/>
      <c r="J34" s="195" t="s">
        <v>99</v>
      </c>
      <c r="K34" s="196"/>
      <c r="L34" s="196"/>
      <c r="M34" s="196"/>
      <c r="N34" s="13"/>
      <c r="O34" s="69">
        <v>1030000</v>
      </c>
      <c r="P34" s="43">
        <v>987000</v>
      </c>
      <c r="Q34" s="2">
        <v>944000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60">
        <v>2563493</v>
      </c>
      <c r="G35" s="28">
        <v>2598998</v>
      </c>
      <c r="H35" s="3">
        <v>2672411</v>
      </c>
      <c r="I35" s="17"/>
      <c r="J35" s="200" t="s">
        <v>132</v>
      </c>
      <c r="K35" s="201"/>
      <c r="L35" s="202" t="s">
        <v>39</v>
      </c>
      <c r="M35" s="203"/>
      <c r="N35" s="13"/>
      <c r="O35" s="69">
        <v>331465</v>
      </c>
      <c r="P35" s="43">
        <v>727663</v>
      </c>
      <c r="Q35" s="2">
        <v>654474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0.8114412419658867</v>
      </c>
      <c r="G36" s="46">
        <f>IF(G35=0,0,G35/G34)</f>
        <v>0.8127591082096238</v>
      </c>
      <c r="H36" s="47">
        <f>IF(H35=0,0,H35/H34)</f>
        <v>0.8306145664653648</v>
      </c>
      <c r="I36" s="17"/>
      <c r="J36" s="195" t="s">
        <v>102</v>
      </c>
      <c r="K36" s="196"/>
      <c r="L36" s="196"/>
      <c r="M36" s="196"/>
      <c r="N36" s="13"/>
      <c r="O36" s="69">
        <v>10889743</v>
      </c>
      <c r="P36" s="43">
        <v>10308266</v>
      </c>
      <c r="Q36" s="2">
        <v>9681610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>
        <v>69941</v>
      </c>
      <c r="G37" s="22">
        <v>70218</v>
      </c>
      <c r="H37" s="7">
        <v>60748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1062159</v>
      </c>
      <c r="G38" s="23">
        <v>540306</v>
      </c>
      <c r="H38" s="4">
        <v>571416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258437</v>
      </c>
      <c r="G39" s="23">
        <v>237539</v>
      </c>
      <c r="H39" s="4">
        <v>197194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803722</v>
      </c>
      <c r="G40" s="23">
        <v>302767</v>
      </c>
      <c r="H40" s="4">
        <v>374222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272135</v>
      </c>
      <c r="G41" s="23">
        <v>786184</v>
      </c>
      <c r="H41" s="4">
        <v>593727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1404235</v>
      </c>
      <c r="G42" s="33">
        <f>G37+G38+G41</f>
        <v>1396708</v>
      </c>
      <c r="H42" s="34">
        <f>H37+H38+H41</f>
        <v>1225891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155" t="s">
        <v>159</v>
      </c>
      <c r="G43" s="156" t="s">
        <v>159</v>
      </c>
      <c r="H43" s="157" t="s">
        <v>159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2257</v>
      </c>
      <c r="G44" s="23">
        <v>2257</v>
      </c>
      <c r="H44" s="4">
        <v>2257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72">
        <v>35156</v>
      </c>
      <c r="G45" s="51">
        <v>35156</v>
      </c>
      <c r="H45" s="52">
        <v>35156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v>136</v>
      </c>
      <c r="G46" s="28">
        <v>135.9</v>
      </c>
      <c r="H46" s="3">
        <v>135.6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v>414.3</v>
      </c>
      <c r="G47" s="28">
        <v>207.9</v>
      </c>
      <c r="H47" s="3">
        <v>213.8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v>100.8</v>
      </c>
      <c r="G48" s="28">
        <v>91.4</v>
      </c>
      <c r="H48" s="3">
        <v>73.8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v>313.5</v>
      </c>
      <c r="G49" s="28">
        <v>116.5</v>
      </c>
      <c r="H49" s="3">
        <v>140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>
        <v>20.6</v>
      </c>
      <c r="G50" s="28">
        <v>21.8</v>
      </c>
      <c r="H50" s="3">
        <v>21.7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>
        <v>550</v>
      </c>
      <c r="G51" s="23">
        <v>550</v>
      </c>
      <c r="H51" s="4">
        <v>550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73">
        <v>30103</v>
      </c>
      <c r="G52" s="53">
        <v>30103</v>
      </c>
      <c r="H52" s="5">
        <v>30103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4</v>
      </c>
      <c r="G53" s="22">
        <v>4</v>
      </c>
      <c r="H53" s="7">
        <v>4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8</v>
      </c>
      <c r="G54" s="23">
        <v>7</v>
      </c>
      <c r="H54" s="4">
        <v>7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12</v>
      </c>
      <c r="G55" s="33">
        <f>G53+G54</f>
        <v>11</v>
      </c>
      <c r="H55" s="34">
        <f>H53+H54</f>
        <v>11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193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34380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54">
        <v>220242</v>
      </c>
      <c r="P5" s="19">
        <v>221418</v>
      </c>
      <c r="Q5" s="8">
        <v>367610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36616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5">
        <v>46705</v>
      </c>
      <c r="P6" s="21">
        <v>50113</v>
      </c>
      <c r="Q6" s="1">
        <v>51057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71456</v>
      </c>
      <c r="G7" s="22">
        <v>71024</v>
      </c>
      <c r="H7" s="7">
        <v>70609</v>
      </c>
      <c r="I7" s="17"/>
      <c r="J7" s="188"/>
      <c r="K7" s="191"/>
      <c r="L7" s="190" t="s">
        <v>123</v>
      </c>
      <c r="M7" s="9" t="s">
        <v>34</v>
      </c>
      <c r="N7" s="20"/>
      <c r="O7" s="55">
        <v>46705</v>
      </c>
      <c r="P7" s="21">
        <v>50113</v>
      </c>
      <c r="Q7" s="1">
        <v>50961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5074</v>
      </c>
      <c r="G8" s="23">
        <v>5305</v>
      </c>
      <c r="H8" s="4">
        <v>5465</v>
      </c>
      <c r="I8" s="24"/>
      <c r="J8" s="188"/>
      <c r="K8" s="191"/>
      <c r="L8" s="191"/>
      <c r="M8" s="9" t="s">
        <v>35</v>
      </c>
      <c r="N8" s="20"/>
      <c r="O8" s="55"/>
      <c r="P8" s="21"/>
      <c r="Q8" s="1"/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5074</v>
      </c>
      <c r="G9" s="23">
        <v>5305</v>
      </c>
      <c r="H9" s="4">
        <v>5465</v>
      </c>
      <c r="I9" s="17"/>
      <c r="J9" s="188"/>
      <c r="K9" s="191"/>
      <c r="L9" s="192"/>
      <c r="M9" s="9" t="s">
        <v>36</v>
      </c>
      <c r="N9" s="20" t="s">
        <v>125</v>
      </c>
      <c r="O9" s="55"/>
      <c r="P9" s="21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0.07100873264666369</v>
      </c>
      <c r="G10" s="25">
        <f>IF(G9=0,0,G9/G7)</f>
        <v>0.07469306150033792</v>
      </c>
      <c r="H10" s="26">
        <f>IF(H9=0,0,H9/H7)</f>
        <v>0.07739806540242745</v>
      </c>
      <c r="I10" s="17"/>
      <c r="J10" s="188"/>
      <c r="K10" s="192"/>
      <c r="L10" s="205" t="s">
        <v>71</v>
      </c>
      <c r="M10" s="206"/>
      <c r="N10" s="27"/>
      <c r="O10" s="55">
        <v>172921</v>
      </c>
      <c r="P10" s="21">
        <v>171012</v>
      </c>
      <c r="Q10" s="1">
        <f>205690+110601</f>
        <v>316291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2815</v>
      </c>
      <c r="G11" s="23">
        <v>2926</v>
      </c>
      <c r="H11" s="4">
        <v>3071</v>
      </c>
      <c r="I11" s="17"/>
      <c r="J11" s="188"/>
      <c r="K11" s="199" t="s">
        <v>72</v>
      </c>
      <c r="L11" s="199"/>
      <c r="M11" s="199"/>
      <c r="N11" s="20" t="s">
        <v>194</v>
      </c>
      <c r="O11" s="59">
        <v>252986</v>
      </c>
      <c r="P11" s="21">
        <v>244218</v>
      </c>
      <c r="Q11" s="1">
        <v>256885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0.5547891210090659</v>
      </c>
      <c r="G12" s="25">
        <f>IF(G11=0,0,G11/G9)</f>
        <v>0.551555136663525</v>
      </c>
      <c r="H12" s="26">
        <f>IF(H11=0,0,H11/H9)</f>
        <v>0.5619396157365051</v>
      </c>
      <c r="I12" s="17"/>
      <c r="J12" s="188"/>
      <c r="K12" s="190" t="s">
        <v>128</v>
      </c>
      <c r="L12" s="198" t="s">
        <v>58</v>
      </c>
      <c r="M12" s="199"/>
      <c r="N12" s="20"/>
      <c r="O12" s="55">
        <v>153052</v>
      </c>
      <c r="P12" s="21">
        <v>146882</v>
      </c>
      <c r="Q12" s="1">
        <v>160739</v>
      </c>
    </row>
    <row r="13" spans="1:17" ht="26.25" customHeight="1">
      <c r="A13" s="188"/>
      <c r="B13" s="198" t="s">
        <v>4</v>
      </c>
      <c r="C13" s="199"/>
      <c r="D13" s="199"/>
      <c r="E13" s="20"/>
      <c r="F13" s="60">
        <v>120</v>
      </c>
      <c r="G13" s="28">
        <v>120</v>
      </c>
      <c r="H13" s="3">
        <v>120</v>
      </c>
      <c r="I13" s="17"/>
      <c r="J13" s="188"/>
      <c r="K13" s="191"/>
      <c r="L13" s="190" t="s">
        <v>129</v>
      </c>
      <c r="M13" s="9" t="s">
        <v>33</v>
      </c>
      <c r="N13" s="20"/>
      <c r="O13" s="55">
        <v>61808</v>
      </c>
      <c r="P13" s="21">
        <v>65951</v>
      </c>
      <c r="Q13" s="1">
        <v>71746</v>
      </c>
    </row>
    <row r="14" spans="1:17" ht="26.25" customHeight="1">
      <c r="A14" s="188"/>
      <c r="B14" s="198" t="s">
        <v>5</v>
      </c>
      <c r="C14" s="199"/>
      <c r="D14" s="199"/>
      <c r="E14" s="20"/>
      <c r="F14" s="60">
        <v>142</v>
      </c>
      <c r="G14" s="28">
        <v>146</v>
      </c>
      <c r="H14" s="3">
        <v>154</v>
      </c>
      <c r="I14" s="17"/>
      <c r="J14" s="188"/>
      <c r="K14" s="191"/>
      <c r="L14" s="192"/>
      <c r="M14" s="9" t="s">
        <v>37</v>
      </c>
      <c r="N14" s="20"/>
      <c r="O14" s="55"/>
      <c r="P14" s="21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61">
        <v>142</v>
      </c>
      <c r="G15" s="31">
        <v>146</v>
      </c>
      <c r="H15" s="32">
        <v>154</v>
      </c>
      <c r="I15" s="17"/>
      <c r="J15" s="188"/>
      <c r="K15" s="192"/>
      <c r="L15" s="205" t="s">
        <v>38</v>
      </c>
      <c r="M15" s="206"/>
      <c r="N15" s="27"/>
      <c r="O15" s="55">
        <v>99934</v>
      </c>
      <c r="P15" s="21">
        <v>97336</v>
      </c>
      <c r="Q15" s="1">
        <v>95646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13951591</v>
      </c>
      <c r="G16" s="22">
        <v>14660689</v>
      </c>
      <c r="H16" s="7">
        <v>15337685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-32744</v>
      </c>
      <c r="P16" s="33">
        <f>P5-P11</f>
        <v>-22800</v>
      </c>
      <c r="Q16" s="34">
        <f>Q5-Q11</f>
        <v>110725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4044704</v>
      </c>
      <c r="G17" s="23">
        <v>4108704</v>
      </c>
      <c r="H17" s="4">
        <v>4164204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382885</v>
      </c>
      <c r="P17" s="19">
        <v>460100</v>
      </c>
      <c r="Q17" s="8">
        <v>328887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5230180</v>
      </c>
      <c r="G18" s="23">
        <v>5384980</v>
      </c>
      <c r="H18" s="4">
        <v>5509580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105700</v>
      </c>
      <c r="P18" s="21">
        <v>132000</v>
      </c>
      <c r="Q18" s="1">
        <v>124600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401756</v>
      </c>
      <c r="G19" s="23">
        <v>419197</v>
      </c>
      <c r="H19" s="4">
        <v>450713</v>
      </c>
      <c r="I19" s="17"/>
      <c r="J19" s="188"/>
      <c r="K19" s="192"/>
      <c r="L19" s="198" t="s">
        <v>71</v>
      </c>
      <c r="M19" s="199"/>
      <c r="N19" s="20"/>
      <c r="O19" s="59">
        <v>186438</v>
      </c>
      <c r="P19" s="21">
        <v>224390</v>
      </c>
      <c r="Q19" s="1">
        <f>71492+30779</f>
        <v>102271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4274951</v>
      </c>
      <c r="G20" s="23">
        <v>4747808</v>
      </c>
      <c r="H20" s="4">
        <v>5213188</v>
      </c>
      <c r="I20" s="17"/>
      <c r="J20" s="188"/>
      <c r="K20" s="198" t="s">
        <v>78</v>
      </c>
      <c r="L20" s="199"/>
      <c r="M20" s="199"/>
      <c r="N20" s="35" t="s">
        <v>79</v>
      </c>
      <c r="O20" s="55">
        <v>386589</v>
      </c>
      <c r="P20" s="21">
        <v>464880</v>
      </c>
      <c r="Q20" s="1">
        <v>420111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7827300</v>
      </c>
      <c r="G21" s="33">
        <v>7955300</v>
      </c>
      <c r="H21" s="34">
        <v>8066300</v>
      </c>
      <c r="I21" s="17"/>
      <c r="J21" s="188"/>
      <c r="K21" s="190" t="s">
        <v>41</v>
      </c>
      <c r="L21" s="198" t="s">
        <v>80</v>
      </c>
      <c r="M21" s="199"/>
      <c r="N21" s="20"/>
      <c r="O21" s="55">
        <v>184194</v>
      </c>
      <c r="P21" s="21">
        <v>245575</v>
      </c>
      <c r="Q21" s="1">
        <v>220569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35</v>
      </c>
      <c r="G22" s="36">
        <v>37</v>
      </c>
      <c r="H22" s="37">
        <v>38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74" t="s">
        <v>116</v>
      </c>
      <c r="G23" s="38" t="s">
        <v>116</v>
      </c>
      <c r="H23" s="39" t="s">
        <v>116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201948</v>
      </c>
      <c r="P23" s="21">
        <v>219305</v>
      </c>
      <c r="Q23" s="1">
        <v>199542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/>
      <c r="G24" s="6"/>
      <c r="H24" s="40"/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-3704</v>
      </c>
      <c r="P24" s="33">
        <f>P17-P20</f>
        <v>-4780</v>
      </c>
      <c r="Q24" s="34">
        <f>Q17-Q20</f>
        <v>-91224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74" t="s">
        <v>117</v>
      </c>
      <c r="G25" s="38" t="s">
        <v>117</v>
      </c>
      <c r="H25" s="39" t="s">
        <v>117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-36448</v>
      </c>
      <c r="P25" s="41">
        <f>P16+P24</f>
        <v>-27580</v>
      </c>
      <c r="Q25" s="42">
        <f>Q16+Q24</f>
        <v>19501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>
        <v>1</v>
      </c>
      <c r="G26" s="23">
        <v>1</v>
      </c>
      <c r="H26" s="4">
        <v>1</v>
      </c>
      <c r="I26" s="17"/>
      <c r="J26" s="195" t="s">
        <v>40</v>
      </c>
      <c r="K26" s="196"/>
      <c r="L26" s="196"/>
      <c r="M26" s="196"/>
      <c r="N26" s="13" t="s">
        <v>53</v>
      </c>
      <c r="O26" s="69"/>
      <c r="P26" s="43"/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60">
        <v>3100</v>
      </c>
      <c r="G27" s="28">
        <v>3100</v>
      </c>
      <c r="H27" s="3">
        <v>3100</v>
      </c>
      <c r="I27" s="17"/>
      <c r="J27" s="195" t="s">
        <v>86</v>
      </c>
      <c r="K27" s="196"/>
      <c r="L27" s="196"/>
      <c r="M27" s="196"/>
      <c r="N27" s="13" t="s">
        <v>94</v>
      </c>
      <c r="O27" s="69">
        <v>60156</v>
      </c>
      <c r="P27" s="43">
        <v>23708</v>
      </c>
      <c r="Q27" s="2">
        <v>18928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60"/>
      <c r="G28" s="28"/>
      <c r="H28" s="3"/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60">
        <v>3100</v>
      </c>
      <c r="G29" s="28">
        <v>3100</v>
      </c>
      <c r="H29" s="3">
        <v>2130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23708</v>
      </c>
      <c r="P29" s="41">
        <v>18928</v>
      </c>
      <c r="Q29" s="42">
        <f>Q25-Q26+Q27-Q28</f>
        <v>38429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60"/>
      <c r="G30" s="28"/>
      <c r="H30" s="3"/>
      <c r="I30" s="17"/>
      <c r="J30" s="195" t="s">
        <v>89</v>
      </c>
      <c r="K30" s="196"/>
      <c r="L30" s="196"/>
      <c r="M30" s="196"/>
      <c r="N30" s="13" t="s">
        <v>97</v>
      </c>
      <c r="O30" s="69"/>
      <c r="P30" s="43"/>
      <c r="Q30" s="2"/>
    </row>
    <row r="31" spans="1:17" ht="26.25" customHeight="1" thickBot="1">
      <c r="A31" s="188"/>
      <c r="B31" s="221" t="s">
        <v>61</v>
      </c>
      <c r="C31" s="222"/>
      <c r="D31" s="222"/>
      <c r="E31" s="20"/>
      <c r="F31" s="60">
        <v>1007</v>
      </c>
      <c r="G31" s="28">
        <v>1055</v>
      </c>
      <c r="H31" s="3">
        <v>1073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23708</v>
      </c>
      <c r="P31" s="41">
        <f>P29-P30</f>
        <v>18928</v>
      </c>
      <c r="Q31" s="42">
        <f>Q29-Q30</f>
        <v>38429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60">
        <v>367827</v>
      </c>
      <c r="G32" s="28">
        <v>384922</v>
      </c>
      <c r="H32" s="3">
        <v>392696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0.48411857544171244</v>
      </c>
      <c r="P32" s="44">
        <f>IF(P5=0,0,P5/(P11+P23))</f>
        <v>0.47768503396810946</v>
      </c>
      <c r="Q32" s="45">
        <f>IF(Q5=0,0,Q5/(Q11+Q23))</f>
        <v>0.8054080937367859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60"/>
      <c r="G33" s="28"/>
      <c r="H33" s="3"/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60">
        <v>367827</v>
      </c>
      <c r="G34" s="28">
        <v>384922</v>
      </c>
      <c r="H34" s="3">
        <v>392696</v>
      </c>
      <c r="I34" s="17"/>
      <c r="J34" s="195" t="s">
        <v>99</v>
      </c>
      <c r="K34" s="196"/>
      <c r="L34" s="196"/>
      <c r="M34" s="196"/>
      <c r="N34" s="13"/>
      <c r="O34" s="69">
        <v>359359</v>
      </c>
      <c r="P34" s="43">
        <v>395402</v>
      </c>
      <c r="Q34" s="2">
        <v>418562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60">
        <v>306140</v>
      </c>
      <c r="G35" s="28">
        <v>319543</v>
      </c>
      <c r="H35" s="3">
        <v>331977</v>
      </c>
      <c r="I35" s="17"/>
      <c r="J35" s="200" t="s">
        <v>132</v>
      </c>
      <c r="K35" s="201"/>
      <c r="L35" s="202" t="s">
        <v>39</v>
      </c>
      <c r="M35" s="203"/>
      <c r="N35" s="13"/>
      <c r="O35" s="69">
        <v>98311</v>
      </c>
      <c r="P35" s="43">
        <v>88556</v>
      </c>
      <c r="Q35" s="2">
        <f>418562-141380</f>
        <v>277182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0.8322934422976018</v>
      </c>
      <c r="G36" s="46">
        <f>IF(G35=0,0,G35/G34)</f>
        <v>0.8301500044164792</v>
      </c>
      <c r="H36" s="47">
        <f>IF(H35=0,0,H35/H34)</f>
        <v>0.8453791227819993</v>
      </c>
      <c r="I36" s="17"/>
      <c r="J36" s="195" t="s">
        <v>102</v>
      </c>
      <c r="K36" s="196"/>
      <c r="L36" s="196"/>
      <c r="M36" s="196"/>
      <c r="N36" s="13"/>
      <c r="O36" s="69">
        <v>4385398</v>
      </c>
      <c r="P36" s="43">
        <v>4320894</v>
      </c>
      <c r="Q36" s="2">
        <v>4245951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/>
      <c r="G37" s="22"/>
      <c r="H37" s="7"/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454934</v>
      </c>
      <c r="G38" s="23">
        <v>463523</v>
      </c>
      <c r="H38" s="4">
        <v>174451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153052</v>
      </c>
      <c r="G39" s="23">
        <v>146882</v>
      </c>
      <c r="H39" s="4">
        <v>151651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301882</v>
      </c>
      <c r="G40" s="23">
        <v>316641</v>
      </c>
      <c r="H40" s="4">
        <v>22800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/>
      <c r="G41" s="23"/>
      <c r="H41" s="4">
        <v>281976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454934</v>
      </c>
      <c r="G42" s="33">
        <f>G37+G38+G41</f>
        <v>463523</v>
      </c>
      <c r="H42" s="34">
        <f>H37+H38+H41</f>
        <v>456427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75" t="s">
        <v>150</v>
      </c>
      <c r="G43" s="49" t="s">
        <v>150</v>
      </c>
      <c r="H43" s="50" t="s">
        <v>150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2625</v>
      </c>
      <c r="G44" s="23">
        <v>2625</v>
      </c>
      <c r="H44" s="4">
        <v>2625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72">
        <v>36251</v>
      </c>
      <c r="G45" s="51">
        <v>36251</v>
      </c>
      <c r="H45" s="52">
        <v>36251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57">
        <v>152.6</v>
      </c>
      <c r="G46" s="23">
        <v>156.8</v>
      </c>
      <c r="H46" s="4">
        <v>153.5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57">
        <v>1486</v>
      </c>
      <c r="G47" s="23">
        <v>1450.6</v>
      </c>
      <c r="H47" s="4">
        <f>174451000/331977</f>
        <v>525.4912237895999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57">
        <v>499.9</v>
      </c>
      <c r="G48" s="23">
        <v>459.7</v>
      </c>
      <c r="H48" s="4">
        <v>456.8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57">
        <v>986.1</v>
      </c>
      <c r="G49" s="23">
        <v>990.9</v>
      </c>
      <c r="H49" s="4">
        <f>22800000/331977</f>
        <v>68.67945670935035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>
        <v>8.5</v>
      </c>
      <c r="G50" s="28">
        <v>5.6</v>
      </c>
      <c r="H50" s="3">
        <v>6.9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>
        <v>800</v>
      </c>
      <c r="G51" s="23">
        <v>800</v>
      </c>
      <c r="H51" s="4">
        <v>800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73">
        <v>36708</v>
      </c>
      <c r="G52" s="53">
        <v>36708</v>
      </c>
      <c r="H52" s="5">
        <v>36708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9</v>
      </c>
      <c r="G53" s="22">
        <v>10</v>
      </c>
      <c r="H53" s="7">
        <v>10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3</v>
      </c>
      <c r="G54" s="23">
        <v>3</v>
      </c>
      <c r="H54" s="4">
        <v>3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12</v>
      </c>
      <c r="G55" s="33">
        <f>G53+G54</f>
        <v>13</v>
      </c>
      <c r="H55" s="34">
        <f>H53+H54</f>
        <v>13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195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24106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62">
        <v>3784617</v>
      </c>
      <c r="P5" s="22">
        <v>3859253</v>
      </c>
      <c r="Q5" s="7">
        <v>3676533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24668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7">
        <v>3215763</v>
      </c>
      <c r="P6" s="23">
        <v>3328024</v>
      </c>
      <c r="Q6" s="4">
        <v>2871108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159187</v>
      </c>
      <c r="G7" s="22">
        <v>159159</v>
      </c>
      <c r="H7" s="7">
        <v>160339</v>
      </c>
      <c r="I7" s="17"/>
      <c r="J7" s="188"/>
      <c r="K7" s="191"/>
      <c r="L7" s="190" t="s">
        <v>123</v>
      </c>
      <c r="M7" s="9" t="s">
        <v>34</v>
      </c>
      <c r="N7" s="20"/>
      <c r="O7" s="57">
        <v>1879592</v>
      </c>
      <c r="P7" s="23">
        <v>1873807</v>
      </c>
      <c r="Q7" s="4">
        <v>1901934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128220</v>
      </c>
      <c r="G8" s="23">
        <v>129839</v>
      </c>
      <c r="H8" s="4">
        <v>134702</v>
      </c>
      <c r="I8" s="24"/>
      <c r="J8" s="188"/>
      <c r="K8" s="191"/>
      <c r="L8" s="191"/>
      <c r="M8" s="9" t="s">
        <v>35</v>
      </c>
      <c r="N8" s="20"/>
      <c r="O8" s="57">
        <v>1135169</v>
      </c>
      <c r="P8" s="23">
        <v>1244806</v>
      </c>
      <c r="Q8" s="4">
        <v>751664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127514</v>
      </c>
      <c r="G9" s="23">
        <v>129133</v>
      </c>
      <c r="H9" s="4">
        <v>134018</v>
      </c>
      <c r="I9" s="17"/>
      <c r="J9" s="188"/>
      <c r="K9" s="191"/>
      <c r="L9" s="192"/>
      <c r="M9" s="9" t="s">
        <v>36</v>
      </c>
      <c r="N9" s="20" t="s">
        <v>125</v>
      </c>
      <c r="O9" s="57"/>
      <c r="P9" s="23"/>
      <c r="Q9" s="4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0.8010327476489915</v>
      </c>
      <c r="G10" s="25">
        <f>IF(G9=0,0,G9/G7)</f>
        <v>0.8113458868175849</v>
      </c>
      <c r="H10" s="26">
        <f>IF(H9=0,0,H9/H7)</f>
        <v>0.8358415606932811</v>
      </c>
      <c r="I10" s="17"/>
      <c r="J10" s="188"/>
      <c r="K10" s="192"/>
      <c r="L10" s="205" t="s">
        <v>71</v>
      </c>
      <c r="M10" s="206"/>
      <c r="N10" s="27"/>
      <c r="O10" s="57">
        <v>545059</v>
      </c>
      <c r="P10" s="23">
        <v>516067</v>
      </c>
      <c r="Q10" s="4">
        <v>791447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121865</v>
      </c>
      <c r="G11" s="23">
        <v>122639</v>
      </c>
      <c r="H11" s="4">
        <v>128616</v>
      </c>
      <c r="I11" s="17"/>
      <c r="J11" s="188"/>
      <c r="K11" s="199" t="s">
        <v>72</v>
      </c>
      <c r="L11" s="199"/>
      <c r="M11" s="199"/>
      <c r="N11" s="20" t="s">
        <v>196</v>
      </c>
      <c r="O11" s="87">
        <v>3053170</v>
      </c>
      <c r="P11" s="23">
        <v>2984557</v>
      </c>
      <c r="Q11" s="4">
        <v>3003498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0.9556989820725568</v>
      </c>
      <c r="G12" s="25">
        <f>IF(G11=0,0,G11/G9)</f>
        <v>0.9497107633215367</v>
      </c>
      <c r="H12" s="26">
        <f>IF(H11=0,0,H11/H9)</f>
        <v>0.9596919816741035</v>
      </c>
      <c r="I12" s="17"/>
      <c r="J12" s="188"/>
      <c r="K12" s="190" t="s">
        <v>128</v>
      </c>
      <c r="L12" s="198" t="s">
        <v>58</v>
      </c>
      <c r="M12" s="199"/>
      <c r="N12" s="20"/>
      <c r="O12" s="57">
        <v>1396628</v>
      </c>
      <c r="P12" s="23">
        <v>1417116</v>
      </c>
      <c r="Q12" s="154">
        <v>1528301</v>
      </c>
    </row>
    <row r="13" spans="1:17" ht="26.25" customHeight="1">
      <c r="A13" s="188"/>
      <c r="B13" s="198" t="s">
        <v>4</v>
      </c>
      <c r="C13" s="199"/>
      <c r="D13" s="199"/>
      <c r="E13" s="20"/>
      <c r="F13" s="57">
        <v>2029</v>
      </c>
      <c r="G13" s="23">
        <v>2037</v>
      </c>
      <c r="H13" s="4">
        <v>2037</v>
      </c>
      <c r="I13" s="17"/>
      <c r="J13" s="188"/>
      <c r="K13" s="191"/>
      <c r="L13" s="190" t="s">
        <v>129</v>
      </c>
      <c r="M13" s="9" t="s">
        <v>33</v>
      </c>
      <c r="N13" s="20"/>
      <c r="O13" s="57">
        <v>161141</v>
      </c>
      <c r="P13" s="23">
        <v>152806</v>
      </c>
      <c r="Q13" s="4">
        <v>175028</v>
      </c>
    </row>
    <row r="14" spans="1:17" ht="26.25" customHeight="1">
      <c r="A14" s="188"/>
      <c r="B14" s="198" t="s">
        <v>5</v>
      </c>
      <c r="C14" s="199"/>
      <c r="D14" s="199"/>
      <c r="E14" s="20"/>
      <c r="F14" s="57">
        <v>1328</v>
      </c>
      <c r="G14" s="23">
        <v>1343</v>
      </c>
      <c r="H14" s="4">
        <v>1355</v>
      </c>
      <c r="I14" s="17"/>
      <c r="J14" s="188"/>
      <c r="K14" s="191"/>
      <c r="L14" s="192"/>
      <c r="M14" s="9" t="s">
        <v>37</v>
      </c>
      <c r="N14" s="20"/>
      <c r="O14" s="57"/>
      <c r="P14" s="23"/>
      <c r="Q14" s="4"/>
    </row>
    <row r="15" spans="1:17" ht="26.25" customHeight="1" thickBot="1">
      <c r="A15" s="189"/>
      <c r="B15" s="193" t="s">
        <v>103</v>
      </c>
      <c r="C15" s="194"/>
      <c r="D15" s="194"/>
      <c r="E15" s="30"/>
      <c r="F15" s="64">
        <v>1281</v>
      </c>
      <c r="G15" s="33">
        <v>1296</v>
      </c>
      <c r="H15" s="34">
        <v>1309</v>
      </c>
      <c r="I15" s="17"/>
      <c r="J15" s="188"/>
      <c r="K15" s="192"/>
      <c r="L15" s="205" t="s">
        <v>38</v>
      </c>
      <c r="M15" s="206"/>
      <c r="N15" s="27"/>
      <c r="O15" s="57">
        <v>1588318</v>
      </c>
      <c r="P15" s="23">
        <v>1498369</v>
      </c>
      <c r="Q15" s="4">
        <v>1414653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105100142</v>
      </c>
      <c r="G16" s="22">
        <v>106286358</v>
      </c>
      <c r="H16" s="7">
        <v>107817414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731447</v>
      </c>
      <c r="P16" s="33">
        <f>P5-P11</f>
        <v>874696</v>
      </c>
      <c r="Q16" s="34">
        <f>Q5-Q11</f>
        <v>673035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32585490</v>
      </c>
      <c r="G17" s="23">
        <v>32727723</v>
      </c>
      <c r="H17" s="4">
        <v>33053991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62">
        <v>2484811</v>
      </c>
      <c r="P17" s="22">
        <v>2723221</v>
      </c>
      <c r="Q17" s="7">
        <v>6967019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51987180</v>
      </c>
      <c r="G18" s="23">
        <v>52762280</v>
      </c>
      <c r="H18" s="4">
        <v>53577880</v>
      </c>
      <c r="I18" s="17"/>
      <c r="J18" s="188"/>
      <c r="K18" s="190" t="s">
        <v>129</v>
      </c>
      <c r="L18" s="198" t="s">
        <v>92</v>
      </c>
      <c r="M18" s="199"/>
      <c r="N18" s="20"/>
      <c r="O18" s="57">
        <v>815300</v>
      </c>
      <c r="P18" s="23">
        <v>1109000</v>
      </c>
      <c r="Q18" s="4">
        <v>4942700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1903739</v>
      </c>
      <c r="G19" s="23">
        <v>1957602</v>
      </c>
      <c r="H19" s="4">
        <v>2030875</v>
      </c>
      <c r="I19" s="17"/>
      <c r="J19" s="188"/>
      <c r="K19" s="192"/>
      <c r="L19" s="198" t="s">
        <v>71</v>
      </c>
      <c r="M19" s="199"/>
      <c r="N19" s="20"/>
      <c r="O19" s="87">
        <v>916310</v>
      </c>
      <c r="P19" s="23">
        <v>856665</v>
      </c>
      <c r="Q19" s="4">
        <v>1071889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18623733</v>
      </c>
      <c r="G20" s="23">
        <v>18838753</v>
      </c>
      <c r="H20" s="4">
        <v>19154668</v>
      </c>
      <c r="I20" s="17"/>
      <c r="J20" s="188"/>
      <c r="K20" s="198" t="s">
        <v>78</v>
      </c>
      <c r="L20" s="199"/>
      <c r="M20" s="199"/>
      <c r="N20" s="35" t="s">
        <v>79</v>
      </c>
      <c r="O20" s="57">
        <v>3216324</v>
      </c>
      <c r="P20" s="23">
        <v>3572057</v>
      </c>
      <c r="Q20" s="4">
        <v>7666634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60617571</v>
      </c>
      <c r="G21" s="33">
        <v>60887226</v>
      </c>
      <c r="H21" s="34">
        <v>61519761</v>
      </c>
      <c r="I21" s="17"/>
      <c r="J21" s="188"/>
      <c r="K21" s="190" t="s">
        <v>41</v>
      </c>
      <c r="L21" s="198" t="s">
        <v>80</v>
      </c>
      <c r="M21" s="199"/>
      <c r="N21" s="20"/>
      <c r="O21" s="57">
        <v>1204949</v>
      </c>
      <c r="P21" s="23">
        <v>1293672</v>
      </c>
      <c r="Q21" s="4">
        <v>1531056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303</v>
      </c>
      <c r="G22" s="36">
        <v>309</v>
      </c>
      <c r="H22" s="37">
        <v>312</v>
      </c>
      <c r="I22" s="17"/>
      <c r="J22" s="188"/>
      <c r="K22" s="191"/>
      <c r="L22" s="6" t="s">
        <v>129</v>
      </c>
      <c r="M22" s="9" t="s">
        <v>101</v>
      </c>
      <c r="N22" s="20"/>
      <c r="O22" s="57"/>
      <c r="P22" s="23"/>
      <c r="Q22" s="4"/>
    </row>
    <row r="23" spans="1:17" ht="26.25" customHeight="1">
      <c r="A23" s="188"/>
      <c r="B23" s="198" t="s">
        <v>13</v>
      </c>
      <c r="C23" s="199"/>
      <c r="D23" s="199"/>
      <c r="E23" s="20"/>
      <c r="F23" s="74" t="s">
        <v>119</v>
      </c>
      <c r="G23" s="38" t="s">
        <v>119</v>
      </c>
      <c r="H23" s="39" t="s">
        <v>119</v>
      </c>
      <c r="I23" s="17"/>
      <c r="J23" s="188"/>
      <c r="K23" s="192"/>
      <c r="L23" s="198" t="s">
        <v>81</v>
      </c>
      <c r="M23" s="199"/>
      <c r="N23" s="20" t="s">
        <v>82</v>
      </c>
      <c r="O23" s="57">
        <v>2001700</v>
      </c>
      <c r="P23" s="23">
        <v>2271173</v>
      </c>
      <c r="Q23" s="4">
        <v>6126184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>
        <v>0.356</v>
      </c>
      <c r="G24" s="6">
        <v>0.356</v>
      </c>
      <c r="H24" s="40">
        <v>0.356</v>
      </c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-731513</v>
      </c>
      <c r="P24" s="33">
        <f>P17-P20</f>
        <v>-848836</v>
      </c>
      <c r="Q24" s="34">
        <f>Q17-Q20</f>
        <v>-699615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74" t="s">
        <v>136</v>
      </c>
      <c r="G25" s="38" t="s">
        <v>136</v>
      </c>
      <c r="H25" s="39" t="s">
        <v>136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-66</v>
      </c>
      <c r="P25" s="41">
        <f>P16+P24</f>
        <v>25860</v>
      </c>
      <c r="Q25" s="42">
        <f>Q16+Q24</f>
        <v>-26580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>
        <v>1</v>
      </c>
      <c r="G26" s="23">
        <v>1</v>
      </c>
      <c r="H26" s="4">
        <v>1</v>
      </c>
      <c r="I26" s="17"/>
      <c r="J26" s="195" t="s">
        <v>40</v>
      </c>
      <c r="K26" s="196"/>
      <c r="L26" s="196"/>
      <c r="M26" s="196"/>
      <c r="N26" s="13" t="s">
        <v>53</v>
      </c>
      <c r="O26" s="68"/>
      <c r="P26" s="41"/>
      <c r="Q26" s="4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57">
        <v>59700</v>
      </c>
      <c r="G27" s="23">
        <v>59700</v>
      </c>
      <c r="H27" s="4">
        <v>59700</v>
      </c>
      <c r="I27" s="17"/>
      <c r="J27" s="195" t="s">
        <v>86</v>
      </c>
      <c r="K27" s="196"/>
      <c r="L27" s="196"/>
      <c r="M27" s="196"/>
      <c r="N27" s="13" t="s">
        <v>94</v>
      </c>
      <c r="O27" s="68">
        <v>934</v>
      </c>
      <c r="P27" s="41">
        <v>868</v>
      </c>
      <c r="Q27" s="42">
        <v>26728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57">
        <v>238</v>
      </c>
      <c r="G28" s="23">
        <v>238</v>
      </c>
      <c r="H28" s="4">
        <v>238</v>
      </c>
      <c r="I28" s="17"/>
      <c r="J28" s="195" t="s">
        <v>87</v>
      </c>
      <c r="K28" s="196"/>
      <c r="L28" s="196"/>
      <c r="M28" s="196"/>
      <c r="N28" s="13" t="s">
        <v>95</v>
      </c>
      <c r="O28" s="68"/>
      <c r="P28" s="41"/>
      <c r="Q28" s="4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57">
        <v>66453</v>
      </c>
      <c r="G29" s="23">
        <v>64996</v>
      </c>
      <c r="H29" s="4">
        <v>63484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868</v>
      </c>
      <c r="P29" s="41">
        <f>P25-P26+P27-P28</f>
        <v>26728</v>
      </c>
      <c r="Q29" s="42">
        <f>Q25-Q26+Q27-Q28</f>
        <v>148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57">
        <v>115</v>
      </c>
      <c r="G30" s="23">
        <v>225</v>
      </c>
      <c r="H30" s="4">
        <v>114</v>
      </c>
      <c r="I30" s="17"/>
      <c r="J30" s="195" t="s">
        <v>89</v>
      </c>
      <c r="K30" s="196"/>
      <c r="L30" s="196"/>
      <c r="M30" s="196"/>
      <c r="N30" s="13" t="s">
        <v>97</v>
      </c>
      <c r="O30" s="68">
        <v>770</v>
      </c>
      <c r="P30" s="41">
        <v>26638</v>
      </c>
      <c r="Q30" s="42">
        <v>57</v>
      </c>
    </row>
    <row r="31" spans="1:17" ht="26.25" customHeight="1" thickBot="1">
      <c r="A31" s="188"/>
      <c r="B31" s="221" t="s">
        <v>61</v>
      </c>
      <c r="C31" s="222"/>
      <c r="D31" s="222"/>
      <c r="E31" s="20"/>
      <c r="F31" s="57">
        <v>55542</v>
      </c>
      <c r="G31" s="23">
        <v>58319</v>
      </c>
      <c r="H31" s="4">
        <v>56523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98</v>
      </c>
      <c r="P31" s="41">
        <f>P29-P30</f>
        <v>90</v>
      </c>
      <c r="Q31" s="42">
        <f>Q29-Q30</f>
        <v>91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57">
        <v>23840427</v>
      </c>
      <c r="G32" s="23">
        <v>24893355</v>
      </c>
      <c r="H32" s="4">
        <v>23149739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0.7487070884117693</v>
      </c>
      <c r="P32" s="44">
        <f>IF(P5=0,0,P5/(P11+P23))</f>
        <v>0.7342943796580114</v>
      </c>
      <c r="Q32" s="45">
        <f>IF(Q5=0,0,Q5/(Q11+Q23))</f>
        <v>0.4027011017470269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57">
        <v>2276089</v>
      </c>
      <c r="G33" s="23">
        <v>2874122</v>
      </c>
      <c r="H33" s="4">
        <v>1926113</v>
      </c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57">
        <v>21564338</v>
      </c>
      <c r="G34" s="23">
        <v>22019233</v>
      </c>
      <c r="H34" s="4">
        <v>21223626</v>
      </c>
      <c r="I34" s="17"/>
      <c r="J34" s="195" t="s">
        <v>99</v>
      </c>
      <c r="K34" s="196"/>
      <c r="L34" s="196"/>
      <c r="M34" s="196"/>
      <c r="N34" s="13"/>
      <c r="O34" s="68">
        <v>2596538</v>
      </c>
      <c r="P34" s="41">
        <v>2617538</v>
      </c>
      <c r="Q34" s="42">
        <v>2615000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57">
        <v>14123393</v>
      </c>
      <c r="G35" s="23">
        <v>14228978</v>
      </c>
      <c r="H35" s="4">
        <v>14477736</v>
      </c>
      <c r="I35" s="17"/>
      <c r="J35" s="200" t="s">
        <v>132</v>
      </c>
      <c r="K35" s="201"/>
      <c r="L35" s="202" t="s">
        <v>39</v>
      </c>
      <c r="M35" s="203"/>
      <c r="N35" s="13"/>
      <c r="O35" s="68">
        <v>1628299</v>
      </c>
      <c r="P35" s="41">
        <v>1705480</v>
      </c>
      <c r="Q35" s="42">
        <v>1561090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0.6549421085868715</v>
      </c>
      <c r="G36" s="46">
        <f>IF(G35=0,0,G35/G34)</f>
        <v>0.6462067956681324</v>
      </c>
      <c r="H36" s="47">
        <f>IF(H35=0,0,H35/H34)</f>
        <v>0.6821518622689638</v>
      </c>
      <c r="I36" s="17"/>
      <c r="J36" s="195" t="s">
        <v>102</v>
      </c>
      <c r="K36" s="196"/>
      <c r="L36" s="196"/>
      <c r="M36" s="196"/>
      <c r="N36" s="13"/>
      <c r="O36" s="68">
        <v>37145932</v>
      </c>
      <c r="P36" s="41">
        <v>35983759</v>
      </c>
      <c r="Q36" s="42">
        <v>34800275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>
        <v>1153591</v>
      </c>
      <c r="G37" s="22">
        <v>1311097</v>
      </c>
      <c r="H37" s="7">
        <v>781800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2590026</v>
      </c>
      <c r="G38" s="23">
        <v>2652309</v>
      </c>
      <c r="H38" s="4">
        <v>2557978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980013</v>
      </c>
      <c r="G39" s="23">
        <v>902241</v>
      </c>
      <c r="H39" s="4">
        <v>1034942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1610013</v>
      </c>
      <c r="G40" s="23">
        <v>1750068</v>
      </c>
      <c r="H40" s="4">
        <v>1523036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1311253</v>
      </c>
      <c r="G41" s="23">
        <v>1292324</v>
      </c>
      <c r="H41" s="4">
        <v>5789904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5054870</v>
      </c>
      <c r="G42" s="33">
        <f>G37+G38+G41</f>
        <v>5255730</v>
      </c>
      <c r="H42" s="34">
        <f>H37+H38+H41</f>
        <v>9129682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75" t="s">
        <v>197</v>
      </c>
      <c r="G43" s="49" t="s">
        <v>197</v>
      </c>
      <c r="H43" s="50" t="s">
        <v>197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1705</v>
      </c>
      <c r="G44" s="23">
        <v>1705</v>
      </c>
      <c r="H44" s="184">
        <v>1705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72">
        <v>38169</v>
      </c>
      <c r="G45" s="51">
        <v>38169</v>
      </c>
      <c r="H45" s="52">
        <v>38169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v>133.1</v>
      </c>
      <c r="G46" s="28">
        <v>131.7</v>
      </c>
      <c r="H46" s="3">
        <v>131.4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v>183.4</v>
      </c>
      <c r="G47" s="28">
        <v>186.4</v>
      </c>
      <c r="H47" s="3">
        <v>176.7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v>69.4</v>
      </c>
      <c r="G48" s="28">
        <v>63.4</v>
      </c>
      <c r="H48" s="3">
        <v>71.5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v>114</v>
      </c>
      <c r="G49" s="28">
        <v>123</v>
      </c>
      <c r="H49" s="3">
        <v>105.2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>
        <v>16</v>
      </c>
      <c r="G50" s="28">
        <v>16.8</v>
      </c>
      <c r="H50" s="3">
        <v>19.2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>
        <v>510</v>
      </c>
      <c r="G51" s="23">
        <v>510</v>
      </c>
      <c r="H51" s="4">
        <v>510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73">
        <v>25143</v>
      </c>
      <c r="G52" s="53">
        <v>25143</v>
      </c>
      <c r="H52" s="5">
        <v>25143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19</v>
      </c>
      <c r="G53" s="22">
        <v>20</v>
      </c>
      <c r="H53" s="7">
        <v>21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10</v>
      </c>
      <c r="G54" s="23">
        <v>10</v>
      </c>
      <c r="H54" s="4">
        <v>8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29</v>
      </c>
      <c r="G55" s="33">
        <f>G53+G54</f>
        <v>30</v>
      </c>
      <c r="H55" s="34">
        <f>H53+H54</f>
        <v>29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3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6" width="13.75390625" style="10" customWidth="1"/>
    <col min="7" max="7" width="13.625" style="10" customWidth="1"/>
    <col min="8" max="8" width="14.00390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5" width="13.375" style="10" customWidth="1"/>
    <col min="16" max="17" width="13.25390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198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22249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54">
        <v>5451101</v>
      </c>
      <c r="P5" s="19">
        <v>5821066</v>
      </c>
      <c r="Q5" s="8">
        <v>7344128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26938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5">
        <v>5084996</v>
      </c>
      <c r="P6" s="21">
        <v>5357169</v>
      </c>
      <c r="Q6" s="1">
        <v>5471259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383484</v>
      </c>
      <c r="G7" s="22">
        <v>387410</v>
      </c>
      <c r="H7" s="7">
        <f>385823+5721</f>
        <v>391544</v>
      </c>
      <c r="I7" s="17"/>
      <c r="J7" s="188"/>
      <c r="K7" s="191"/>
      <c r="L7" s="190" t="s">
        <v>123</v>
      </c>
      <c r="M7" s="9" t="s">
        <v>34</v>
      </c>
      <c r="N7" s="20"/>
      <c r="O7" s="55">
        <v>4699809</v>
      </c>
      <c r="P7" s="21">
        <v>4991897</v>
      </c>
      <c r="Q7" s="1">
        <v>5121347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317855</v>
      </c>
      <c r="G8" s="23">
        <v>322995</v>
      </c>
      <c r="H8" s="4">
        <v>329538</v>
      </c>
      <c r="I8" s="24"/>
      <c r="J8" s="188"/>
      <c r="K8" s="191"/>
      <c r="L8" s="191"/>
      <c r="M8" s="9" t="s">
        <v>35</v>
      </c>
      <c r="N8" s="20"/>
      <c r="O8" s="55">
        <v>385059</v>
      </c>
      <c r="P8" s="21">
        <v>365100</v>
      </c>
      <c r="Q8" s="1">
        <v>349739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317855</v>
      </c>
      <c r="G9" s="23">
        <v>322995</v>
      </c>
      <c r="H9" s="4">
        <v>329538</v>
      </c>
      <c r="I9" s="17"/>
      <c r="J9" s="188"/>
      <c r="K9" s="191"/>
      <c r="L9" s="192"/>
      <c r="M9" s="9" t="s">
        <v>36</v>
      </c>
      <c r="N9" s="20" t="s">
        <v>125</v>
      </c>
      <c r="O9" s="55"/>
      <c r="P9" s="21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0.8288611780413264</v>
      </c>
      <c r="G10" s="25">
        <f>IF(G9=0,0,G9/G7)</f>
        <v>0.8337291241836814</v>
      </c>
      <c r="H10" s="26">
        <f>IF(H9=0,0,H9/H7)</f>
        <v>0.8416372106327769</v>
      </c>
      <c r="I10" s="17"/>
      <c r="J10" s="188"/>
      <c r="K10" s="192"/>
      <c r="L10" s="205" t="s">
        <v>71</v>
      </c>
      <c r="M10" s="206"/>
      <c r="N10" s="27"/>
      <c r="O10" s="55">
        <v>366105</v>
      </c>
      <c r="P10" s="21">
        <v>463897</v>
      </c>
      <c r="Q10" s="1">
        <v>1872869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309981</v>
      </c>
      <c r="G11" s="23">
        <v>320223</v>
      </c>
      <c r="H11" s="4">
        <v>298267</v>
      </c>
      <c r="I11" s="17"/>
      <c r="J11" s="188"/>
      <c r="K11" s="199" t="s">
        <v>72</v>
      </c>
      <c r="L11" s="199"/>
      <c r="M11" s="199"/>
      <c r="N11" s="20" t="s">
        <v>196</v>
      </c>
      <c r="O11" s="59">
        <v>5439225</v>
      </c>
      <c r="P11" s="21">
        <v>5548323</v>
      </c>
      <c r="Q11" s="1">
        <v>5322499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0.9752276981642573</v>
      </c>
      <c r="G12" s="25">
        <f>IF(G11=0,0,G11/G9)</f>
        <v>0.9914178238053221</v>
      </c>
      <c r="H12" s="26">
        <f>IF(H11=0,0,H11/H9)</f>
        <v>0.9051065430997336</v>
      </c>
      <c r="I12" s="17"/>
      <c r="J12" s="188"/>
      <c r="K12" s="190" t="s">
        <v>128</v>
      </c>
      <c r="L12" s="198" t="s">
        <v>58</v>
      </c>
      <c r="M12" s="199"/>
      <c r="N12" s="20"/>
      <c r="O12" s="55">
        <v>2849793</v>
      </c>
      <c r="P12" s="21">
        <v>3084624</v>
      </c>
      <c r="Q12" s="1">
        <v>2991043</v>
      </c>
    </row>
    <row r="13" spans="1:17" ht="26.25" customHeight="1">
      <c r="A13" s="188"/>
      <c r="B13" s="198" t="s">
        <v>4</v>
      </c>
      <c r="C13" s="199"/>
      <c r="D13" s="199"/>
      <c r="E13" s="20"/>
      <c r="F13" s="60">
        <v>3810</v>
      </c>
      <c r="G13" s="28">
        <v>3810</v>
      </c>
      <c r="H13" s="3">
        <v>3880</v>
      </c>
      <c r="I13" s="17"/>
      <c r="J13" s="188"/>
      <c r="K13" s="191"/>
      <c r="L13" s="190" t="s">
        <v>129</v>
      </c>
      <c r="M13" s="9" t="s">
        <v>33</v>
      </c>
      <c r="N13" s="20"/>
      <c r="O13" s="55">
        <v>190918</v>
      </c>
      <c r="P13" s="21">
        <v>180140</v>
      </c>
      <c r="Q13" s="1">
        <v>172677</v>
      </c>
    </row>
    <row r="14" spans="1:17" ht="26.25" customHeight="1">
      <c r="A14" s="188"/>
      <c r="B14" s="198" t="s">
        <v>5</v>
      </c>
      <c r="C14" s="199"/>
      <c r="D14" s="199"/>
      <c r="E14" s="20"/>
      <c r="F14" s="60">
        <v>3736</v>
      </c>
      <c r="G14" s="28">
        <v>3823</v>
      </c>
      <c r="H14" s="3">
        <v>3841</v>
      </c>
      <c r="I14" s="17"/>
      <c r="J14" s="188"/>
      <c r="K14" s="191"/>
      <c r="L14" s="192"/>
      <c r="M14" s="9" t="s">
        <v>37</v>
      </c>
      <c r="N14" s="20"/>
      <c r="O14" s="55"/>
      <c r="P14" s="21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61">
        <v>3736</v>
      </c>
      <c r="G15" s="31">
        <v>3823</v>
      </c>
      <c r="H15" s="32">
        <v>3841</v>
      </c>
      <c r="I15" s="17"/>
      <c r="J15" s="188"/>
      <c r="K15" s="192"/>
      <c r="L15" s="205" t="s">
        <v>38</v>
      </c>
      <c r="M15" s="206"/>
      <c r="N15" s="27"/>
      <c r="O15" s="55">
        <v>2589432</v>
      </c>
      <c r="P15" s="21">
        <v>2463699</v>
      </c>
      <c r="Q15" s="1">
        <v>2331456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164686817</v>
      </c>
      <c r="G16" s="22">
        <v>166570345</v>
      </c>
      <c r="H16" s="7">
        <v>169106235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11876</v>
      </c>
      <c r="P16" s="33">
        <f>P5-P11</f>
        <v>272743</v>
      </c>
      <c r="Q16" s="34">
        <f>Q5-Q11</f>
        <v>2021629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29124426</v>
      </c>
      <c r="G17" s="23">
        <v>29565088</v>
      </c>
      <c r="H17" s="4">
        <v>30257168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6391870</v>
      </c>
      <c r="P17" s="19">
        <v>5177725</v>
      </c>
      <c r="Q17" s="8">
        <v>6594423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94225695</v>
      </c>
      <c r="G18" s="23">
        <v>94936995</v>
      </c>
      <c r="H18" s="4">
        <v>95684195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1314200</v>
      </c>
      <c r="P18" s="21">
        <v>711300</v>
      </c>
      <c r="Q18" s="1">
        <v>3535100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8562796</v>
      </c>
      <c r="G19" s="23">
        <v>8768158</v>
      </c>
      <c r="H19" s="4">
        <v>8881469</v>
      </c>
      <c r="I19" s="17"/>
      <c r="J19" s="188"/>
      <c r="K19" s="192"/>
      <c r="L19" s="198" t="s">
        <v>71</v>
      </c>
      <c r="M19" s="199"/>
      <c r="N19" s="20"/>
      <c r="O19" s="59">
        <v>3300789</v>
      </c>
      <c r="P19" s="21">
        <v>3246552</v>
      </c>
      <c r="Q19" s="1">
        <v>1656303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32773900</v>
      </c>
      <c r="G20" s="23">
        <v>33300104</v>
      </c>
      <c r="H20" s="4">
        <v>34283403</v>
      </c>
      <c r="I20" s="17"/>
      <c r="J20" s="188"/>
      <c r="K20" s="198" t="s">
        <v>78</v>
      </c>
      <c r="L20" s="199"/>
      <c r="M20" s="199"/>
      <c r="N20" s="35" t="s">
        <v>79</v>
      </c>
      <c r="O20" s="55">
        <v>6551648</v>
      </c>
      <c r="P20" s="21">
        <v>5415194</v>
      </c>
      <c r="Q20" s="1">
        <v>8709020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55795850</v>
      </c>
      <c r="G21" s="33">
        <v>56677174</v>
      </c>
      <c r="H21" s="34">
        <v>58052984</v>
      </c>
      <c r="I21" s="17"/>
      <c r="J21" s="188"/>
      <c r="K21" s="190" t="s">
        <v>41</v>
      </c>
      <c r="L21" s="198" t="s">
        <v>80</v>
      </c>
      <c r="M21" s="199"/>
      <c r="N21" s="20"/>
      <c r="O21" s="55">
        <v>3233218</v>
      </c>
      <c r="P21" s="21">
        <v>1883528</v>
      </c>
      <c r="Q21" s="1">
        <v>2535890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816</v>
      </c>
      <c r="G22" s="36">
        <v>893</v>
      </c>
      <c r="H22" s="37">
        <v>922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66" t="s">
        <v>116</v>
      </c>
      <c r="G23" s="6" t="s">
        <v>116</v>
      </c>
      <c r="H23" s="40" t="s">
        <v>116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3314410</v>
      </c>
      <c r="P23" s="21">
        <v>3523656</v>
      </c>
      <c r="Q23" s="1">
        <v>6168750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/>
      <c r="G24" s="6">
        <v>0.045</v>
      </c>
      <c r="H24" s="40">
        <v>0.043</v>
      </c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-159778</v>
      </c>
      <c r="P24" s="33">
        <f>P17-P20</f>
        <v>-237469</v>
      </c>
      <c r="Q24" s="34">
        <f>Q17-Q20</f>
        <v>-2114597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66" t="s">
        <v>149</v>
      </c>
      <c r="G25" s="6" t="s">
        <v>149</v>
      </c>
      <c r="H25" s="40" t="s">
        <v>149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-147902</v>
      </c>
      <c r="P25" s="41">
        <f>P16+P24</f>
        <v>35274</v>
      </c>
      <c r="Q25" s="42">
        <f>Q16+Q24</f>
        <v>-92968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/>
      <c r="G26" s="23"/>
      <c r="H26" s="4"/>
      <c r="I26" s="17"/>
      <c r="J26" s="195" t="s">
        <v>40</v>
      </c>
      <c r="K26" s="196"/>
      <c r="L26" s="196"/>
      <c r="M26" s="196"/>
      <c r="N26" s="13" t="s">
        <v>53</v>
      </c>
      <c r="O26" s="69"/>
      <c r="P26" s="43"/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60"/>
      <c r="G27" s="28"/>
      <c r="H27" s="3"/>
      <c r="I27" s="17"/>
      <c r="J27" s="195" t="s">
        <v>86</v>
      </c>
      <c r="K27" s="196"/>
      <c r="L27" s="196"/>
      <c r="M27" s="196"/>
      <c r="N27" s="13" t="s">
        <v>94</v>
      </c>
      <c r="O27" s="69">
        <v>1146632</v>
      </c>
      <c r="P27" s="43">
        <v>1010049</v>
      </c>
      <c r="Q27" s="2">
        <v>1045322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60"/>
      <c r="G28" s="28"/>
      <c r="H28" s="3"/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60">
        <v>130181</v>
      </c>
      <c r="G29" s="28">
        <v>151860</v>
      </c>
      <c r="H29" s="3">
        <v>132247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998730</v>
      </c>
      <c r="P29" s="41">
        <f>P25-P26+P27-P28</f>
        <v>1045323</v>
      </c>
      <c r="Q29" s="42">
        <f>Q25-Q26+Q27-Q28</f>
        <v>952354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60"/>
      <c r="G30" s="28"/>
      <c r="H30" s="3"/>
      <c r="I30" s="17"/>
      <c r="J30" s="195" t="s">
        <v>89</v>
      </c>
      <c r="K30" s="196"/>
      <c r="L30" s="196"/>
      <c r="M30" s="196"/>
      <c r="N30" s="13" t="s">
        <v>97</v>
      </c>
      <c r="O30" s="69">
        <v>22536</v>
      </c>
      <c r="P30" s="43">
        <v>206542</v>
      </c>
      <c r="Q30" s="2">
        <v>39997</v>
      </c>
    </row>
    <row r="31" spans="1:17" ht="26.25" customHeight="1" thickBot="1">
      <c r="A31" s="188"/>
      <c r="B31" s="221" t="s">
        <v>61</v>
      </c>
      <c r="C31" s="222"/>
      <c r="D31" s="222"/>
      <c r="E31" s="20"/>
      <c r="F31" s="60">
        <v>124656</v>
      </c>
      <c r="G31" s="28">
        <v>130686</v>
      </c>
      <c r="H31" s="3">
        <v>126424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976194</v>
      </c>
      <c r="P31" s="41">
        <f>P29-P30</f>
        <v>838781</v>
      </c>
      <c r="Q31" s="42">
        <f>Q29-Q30</f>
        <v>912357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60">
        <v>44018127</v>
      </c>
      <c r="G32" s="28">
        <v>46927647</v>
      </c>
      <c r="H32" s="3">
        <v>45323511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0.6227242739730409</v>
      </c>
      <c r="P32" s="44">
        <f>IF(P5=0,0,P5/(P11+P23))</f>
        <v>0.6416533812523155</v>
      </c>
      <c r="Q32" s="45">
        <f>IF(Q5=0,0,Q5/(Q11+Q23))</f>
        <v>0.6391061580860358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60">
        <v>341478</v>
      </c>
      <c r="G33" s="28">
        <v>343506</v>
      </c>
      <c r="H33" s="3">
        <v>331614</v>
      </c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60">
        <v>43676649</v>
      </c>
      <c r="G34" s="28">
        <v>46584141</v>
      </c>
      <c r="H34" s="3">
        <v>44991897</v>
      </c>
      <c r="I34" s="17"/>
      <c r="J34" s="195" t="s">
        <v>99</v>
      </c>
      <c r="K34" s="196"/>
      <c r="L34" s="196"/>
      <c r="M34" s="196"/>
      <c r="N34" s="13"/>
      <c r="O34" s="69">
        <v>4051953</v>
      </c>
      <c r="P34" s="43">
        <v>4075549</v>
      </c>
      <c r="Q34" s="2">
        <v>3878911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60">
        <v>34830666</v>
      </c>
      <c r="G35" s="28">
        <v>36108434</v>
      </c>
      <c r="H35" s="3">
        <v>36812047</v>
      </c>
      <c r="I35" s="17"/>
      <c r="J35" s="200" t="s">
        <v>132</v>
      </c>
      <c r="K35" s="201"/>
      <c r="L35" s="202" t="s">
        <v>39</v>
      </c>
      <c r="M35" s="203"/>
      <c r="N35" s="13"/>
      <c r="O35" s="69">
        <v>1238517</v>
      </c>
      <c r="P35" s="43">
        <v>1312615</v>
      </c>
      <c r="Q35" s="2">
        <v>2636627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0.797466536409421</v>
      </c>
      <c r="G36" s="46">
        <f>IF(G35=0,0,G35/G34)</f>
        <v>0.7751228899981218</v>
      </c>
      <c r="H36" s="47">
        <f>IF(H35=0,0,H35/H34)</f>
        <v>0.8181928181423423</v>
      </c>
      <c r="I36" s="17"/>
      <c r="J36" s="195" t="s">
        <v>102</v>
      </c>
      <c r="K36" s="196"/>
      <c r="L36" s="196"/>
      <c r="M36" s="196"/>
      <c r="N36" s="13"/>
      <c r="O36" s="69">
        <v>69190798</v>
      </c>
      <c r="P36" s="43">
        <v>66667041</v>
      </c>
      <c r="Q36" s="2">
        <v>64033391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>
        <v>385059</v>
      </c>
      <c r="G37" s="22">
        <v>365100</v>
      </c>
      <c r="H37" s="7">
        <v>349739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7424498</v>
      </c>
      <c r="G38" s="23">
        <v>7648874</v>
      </c>
      <c r="H38" s="4">
        <v>5846433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2529121</v>
      </c>
      <c r="G39" s="23">
        <v>2728588</v>
      </c>
      <c r="H39" s="4">
        <v>2727524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4895377</v>
      </c>
      <c r="G40" s="23">
        <v>4920286</v>
      </c>
      <c r="H40" s="4">
        <v>3118909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944078</v>
      </c>
      <c r="G41" s="23">
        <v>1058005</v>
      </c>
      <c r="H41" s="4">
        <v>2403637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8753635</v>
      </c>
      <c r="G42" s="33">
        <f>G37+G38+G41</f>
        <v>9071979</v>
      </c>
      <c r="H42" s="34">
        <f>H37+H38+H41</f>
        <v>8599809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62" t="s">
        <v>161</v>
      </c>
      <c r="G43" s="22" t="s">
        <v>161</v>
      </c>
      <c r="H43" s="7" t="s">
        <v>199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2026</v>
      </c>
      <c r="G44" s="23">
        <v>2079</v>
      </c>
      <c r="H44" s="4">
        <v>2079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72">
        <v>37712</v>
      </c>
      <c r="G45" s="51">
        <v>38838</v>
      </c>
      <c r="H45" s="52">
        <v>38838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v>134.9</v>
      </c>
      <c r="G46" s="28">
        <v>138.2</v>
      </c>
      <c r="H46" s="3">
        <v>139.1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v>213.2</v>
      </c>
      <c r="G47" s="28">
        <v>211.8</v>
      </c>
      <c r="H47" s="3">
        <v>158.8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v>72.6</v>
      </c>
      <c r="G48" s="28">
        <v>75.6</v>
      </c>
      <c r="H48" s="3">
        <v>74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v>140.5</v>
      </c>
      <c r="G49" s="28">
        <v>136.2</v>
      </c>
      <c r="H49" s="3">
        <v>84.7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>
        <v>20.9</v>
      </c>
      <c r="G50" s="28">
        <v>28.1</v>
      </c>
      <c r="H50" s="3">
        <v>10.3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>
        <v>530</v>
      </c>
      <c r="G51" s="23">
        <v>530</v>
      </c>
      <c r="H51" s="4">
        <v>530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73">
        <v>25451</v>
      </c>
      <c r="G52" s="53" t="s">
        <v>200</v>
      </c>
      <c r="H52" s="5" t="s">
        <v>200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22</v>
      </c>
      <c r="G53" s="22">
        <v>20</v>
      </c>
      <c r="H53" s="7">
        <v>19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34</v>
      </c>
      <c r="G54" s="23">
        <v>29</v>
      </c>
      <c r="H54" s="4">
        <v>29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56</v>
      </c>
      <c r="G55" s="33">
        <f>G53+G54</f>
        <v>49</v>
      </c>
      <c r="H55" s="34">
        <f>H53+H54</f>
        <v>48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3.37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6" width="12.625" style="10" customWidth="1"/>
    <col min="17" max="17" width="13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201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25533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54">
        <v>2990304</v>
      </c>
      <c r="P5" s="19">
        <v>3422331</v>
      </c>
      <c r="Q5" s="8">
        <v>3463855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26477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5">
        <v>2722749</v>
      </c>
      <c r="P6" s="21">
        <v>2740057</v>
      </c>
      <c r="Q6" s="1">
        <v>2762477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285383</v>
      </c>
      <c r="G7" s="22">
        <v>285128</v>
      </c>
      <c r="H7" s="7">
        <v>285072</v>
      </c>
      <c r="I7" s="17"/>
      <c r="J7" s="188"/>
      <c r="K7" s="191"/>
      <c r="L7" s="190" t="s">
        <v>123</v>
      </c>
      <c r="M7" s="9" t="s">
        <v>34</v>
      </c>
      <c r="N7" s="20"/>
      <c r="O7" s="55">
        <v>2049231</v>
      </c>
      <c r="P7" s="21">
        <v>2063996</v>
      </c>
      <c r="Q7" s="1">
        <v>2134500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157102</v>
      </c>
      <c r="G8" s="23">
        <v>159655</v>
      </c>
      <c r="H8" s="4">
        <v>162756</v>
      </c>
      <c r="I8" s="24"/>
      <c r="J8" s="188"/>
      <c r="K8" s="191"/>
      <c r="L8" s="191"/>
      <c r="M8" s="9" t="s">
        <v>35</v>
      </c>
      <c r="N8" s="20"/>
      <c r="O8" s="55">
        <v>673518</v>
      </c>
      <c r="P8" s="21">
        <v>676061</v>
      </c>
      <c r="Q8" s="1">
        <v>627977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157102</v>
      </c>
      <c r="G9" s="23">
        <v>159655</v>
      </c>
      <c r="H9" s="4">
        <v>162756</v>
      </c>
      <c r="I9" s="17"/>
      <c r="J9" s="188"/>
      <c r="K9" s="191"/>
      <c r="L9" s="192"/>
      <c r="M9" s="9" t="s">
        <v>36</v>
      </c>
      <c r="N9" s="20" t="s">
        <v>125</v>
      </c>
      <c r="O9" s="55"/>
      <c r="P9" s="21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0.5504952992995378</v>
      </c>
      <c r="G10" s="25">
        <f>IF(G9=0,0,G9/G7)</f>
        <v>0.5599414999579136</v>
      </c>
      <c r="H10" s="26">
        <f>IF(H9=0,0,H9/H7)</f>
        <v>0.5709294494022563</v>
      </c>
      <c r="I10" s="17"/>
      <c r="J10" s="188"/>
      <c r="K10" s="192"/>
      <c r="L10" s="205" t="s">
        <v>71</v>
      </c>
      <c r="M10" s="206"/>
      <c r="N10" s="27"/>
      <c r="O10" s="55">
        <v>892519</v>
      </c>
      <c r="P10" s="21">
        <v>1313581</v>
      </c>
      <c r="Q10" s="1">
        <v>640112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145765</v>
      </c>
      <c r="G11" s="23">
        <v>148900</v>
      </c>
      <c r="H11" s="4">
        <v>152543</v>
      </c>
      <c r="I11" s="17"/>
      <c r="J11" s="188"/>
      <c r="K11" s="199" t="s">
        <v>72</v>
      </c>
      <c r="L11" s="199"/>
      <c r="M11" s="199"/>
      <c r="N11" s="20" t="s">
        <v>196</v>
      </c>
      <c r="O11" s="59">
        <v>2518406</v>
      </c>
      <c r="P11" s="21">
        <v>2428483</v>
      </c>
      <c r="Q11" s="1">
        <v>2404993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0.9278366920853968</v>
      </c>
      <c r="G12" s="25">
        <f>IF(G11=0,0,G11/G9)</f>
        <v>0.9326359963671667</v>
      </c>
      <c r="H12" s="26">
        <f>IF(H11=0,0,H11/H9)</f>
        <v>0.9372496252058296</v>
      </c>
      <c r="I12" s="17"/>
      <c r="J12" s="188"/>
      <c r="K12" s="190" t="s">
        <v>128</v>
      </c>
      <c r="L12" s="198" t="s">
        <v>58</v>
      </c>
      <c r="M12" s="199"/>
      <c r="N12" s="20"/>
      <c r="O12" s="55">
        <v>1361892</v>
      </c>
      <c r="P12" s="21">
        <v>1332792</v>
      </c>
      <c r="Q12" s="1">
        <v>1365694</v>
      </c>
    </row>
    <row r="13" spans="1:17" ht="26.25" customHeight="1">
      <c r="A13" s="188"/>
      <c r="B13" s="198" t="s">
        <v>4</v>
      </c>
      <c r="C13" s="199"/>
      <c r="D13" s="199"/>
      <c r="E13" s="20"/>
      <c r="F13" s="60">
        <v>6068</v>
      </c>
      <c r="G13" s="28">
        <v>6125</v>
      </c>
      <c r="H13" s="3">
        <v>6125</v>
      </c>
      <c r="I13" s="17"/>
      <c r="J13" s="188"/>
      <c r="K13" s="191"/>
      <c r="L13" s="190" t="s">
        <v>129</v>
      </c>
      <c r="M13" s="9" t="s">
        <v>33</v>
      </c>
      <c r="N13" s="20"/>
      <c r="O13" s="55">
        <v>280548</v>
      </c>
      <c r="P13" s="21">
        <v>256003</v>
      </c>
      <c r="Q13" s="1">
        <v>256618</v>
      </c>
    </row>
    <row r="14" spans="1:17" ht="26.25" customHeight="1">
      <c r="A14" s="188"/>
      <c r="B14" s="198" t="s">
        <v>5</v>
      </c>
      <c r="C14" s="199"/>
      <c r="D14" s="199"/>
      <c r="E14" s="20"/>
      <c r="F14" s="60">
        <v>2512</v>
      </c>
      <c r="G14" s="28">
        <v>2573</v>
      </c>
      <c r="H14" s="3">
        <v>2690</v>
      </c>
      <c r="I14" s="17"/>
      <c r="J14" s="188"/>
      <c r="K14" s="191"/>
      <c r="L14" s="192"/>
      <c r="M14" s="9" t="s">
        <v>37</v>
      </c>
      <c r="N14" s="20"/>
      <c r="O14" s="55"/>
      <c r="P14" s="21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61">
        <v>2512</v>
      </c>
      <c r="G15" s="31">
        <v>2573</v>
      </c>
      <c r="H15" s="32">
        <v>2690</v>
      </c>
      <c r="I15" s="17"/>
      <c r="J15" s="188"/>
      <c r="K15" s="192"/>
      <c r="L15" s="205" t="s">
        <v>38</v>
      </c>
      <c r="M15" s="206"/>
      <c r="N15" s="27"/>
      <c r="O15" s="55">
        <v>1156514</v>
      </c>
      <c r="P15" s="21">
        <v>1095691</v>
      </c>
      <c r="Q15" s="1">
        <v>1039299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128383207</v>
      </c>
      <c r="G16" s="22">
        <v>130975037</v>
      </c>
      <c r="H16" s="7">
        <v>133359388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471898</v>
      </c>
      <c r="P16" s="33">
        <f>P5-P11</f>
        <v>993848</v>
      </c>
      <c r="Q16" s="34">
        <f>Q5-Q11</f>
        <v>1058862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37943377</v>
      </c>
      <c r="G17" s="23">
        <v>38759220</v>
      </c>
      <c r="H17" s="4">
        <v>39431790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3335236</v>
      </c>
      <c r="P17" s="19">
        <v>3481546</v>
      </c>
      <c r="Q17" s="8">
        <v>3386335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42831960</v>
      </c>
      <c r="G18" s="23">
        <v>43834660</v>
      </c>
      <c r="H18" s="4">
        <v>44765660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834800</v>
      </c>
      <c r="P18" s="21">
        <v>1139700</v>
      </c>
      <c r="Q18" s="1">
        <v>1330200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3145896</v>
      </c>
      <c r="G19" s="23">
        <v>3238115</v>
      </c>
      <c r="H19" s="4">
        <v>3316837</v>
      </c>
      <c r="I19" s="17"/>
      <c r="J19" s="188"/>
      <c r="K19" s="192"/>
      <c r="L19" s="198" t="s">
        <v>71</v>
      </c>
      <c r="M19" s="199"/>
      <c r="N19" s="20"/>
      <c r="O19" s="59">
        <v>1645948</v>
      </c>
      <c r="P19" s="21">
        <v>1196145</v>
      </c>
      <c r="Q19" s="1">
        <v>1189890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44461974</v>
      </c>
      <c r="G20" s="23">
        <v>45143042</v>
      </c>
      <c r="H20" s="4">
        <v>45845101</v>
      </c>
      <c r="I20" s="17"/>
      <c r="J20" s="188"/>
      <c r="K20" s="198" t="s">
        <v>78</v>
      </c>
      <c r="L20" s="199"/>
      <c r="M20" s="199"/>
      <c r="N20" s="35" t="s">
        <v>79</v>
      </c>
      <c r="O20" s="55">
        <v>3789856</v>
      </c>
      <c r="P20" s="21">
        <v>4428352</v>
      </c>
      <c r="Q20" s="1">
        <v>4468904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67998154</v>
      </c>
      <c r="G21" s="33">
        <v>69633420</v>
      </c>
      <c r="H21" s="34">
        <v>70955668</v>
      </c>
      <c r="I21" s="17"/>
      <c r="J21" s="188"/>
      <c r="K21" s="190" t="s">
        <v>41</v>
      </c>
      <c r="L21" s="198" t="s">
        <v>80</v>
      </c>
      <c r="M21" s="199"/>
      <c r="N21" s="20"/>
      <c r="O21" s="55">
        <v>2150065</v>
      </c>
      <c r="P21" s="21">
        <v>2591830</v>
      </c>
      <c r="Q21" s="1">
        <v>2384351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781</v>
      </c>
      <c r="G22" s="36">
        <v>789</v>
      </c>
      <c r="H22" s="37">
        <v>797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74" t="s">
        <v>116</v>
      </c>
      <c r="G23" s="38" t="s">
        <v>116</v>
      </c>
      <c r="H23" s="39" t="s">
        <v>116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1639791</v>
      </c>
      <c r="P23" s="21">
        <v>1836522</v>
      </c>
      <c r="Q23" s="1">
        <v>2084553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/>
      <c r="G24" s="6"/>
      <c r="H24" s="40"/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-454620</v>
      </c>
      <c r="P24" s="33">
        <f>P17-P20</f>
        <v>-946806</v>
      </c>
      <c r="Q24" s="34">
        <f>Q17-Q20</f>
        <v>-1082569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74" t="s">
        <v>147</v>
      </c>
      <c r="G25" s="38" t="s">
        <v>147</v>
      </c>
      <c r="H25" s="39" t="s">
        <v>147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17278</v>
      </c>
      <c r="P25" s="41">
        <f>P16+P24</f>
        <v>47042</v>
      </c>
      <c r="Q25" s="42">
        <f>Q16+Q24</f>
        <v>-23707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>
        <v>2</v>
      </c>
      <c r="G26" s="23">
        <v>2</v>
      </c>
      <c r="H26" s="4">
        <v>2</v>
      </c>
      <c r="I26" s="17"/>
      <c r="J26" s="195" t="s">
        <v>40</v>
      </c>
      <c r="K26" s="196"/>
      <c r="L26" s="196"/>
      <c r="M26" s="196"/>
      <c r="N26" s="13" t="s">
        <v>53</v>
      </c>
      <c r="O26" s="69"/>
      <c r="P26" s="43"/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60">
        <v>87740</v>
      </c>
      <c r="G27" s="28">
        <v>87740</v>
      </c>
      <c r="H27" s="3">
        <v>87740</v>
      </c>
      <c r="I27" s="17"/>
      <c r="J27" s="195" t="s">
        <v>86</v>
      </c>
      <c r="K27" s="196"/>
      <c r="L27" s="196"/>
      <c r="M27" s="196"/>
      <c r="N27" s="13" t="s">
        <v>94</v>
      </c>
      <c r="O27" s="69">
        <v>76203</v>
      </c>
      <c r="P27" s="43">
        <v>93481</v>
      </c>
      <c r="Q27" s="2">
        <v>140523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60"/>
      <c r="G28" s="28"/>
      <c r="H28" s="3"/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60">
        <v>63783</v>
      </c>
      <c r="G29" s="28">
        <v>63536</v>
      </c>
      <c r="H29" s="3">
        <v>65852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93481</v>
      </c>
      <c r="P29" s="41">
        <f>P25-P26+P27-P28</f>
        <v>140523</v>
      </c>
      <c r="Q29" s="42">
        <f>Q25-Q26+Q27-Q28</f>
        <v>116816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60"/>
      <c r="G30" s="28"/>
      <c r="H30" s="3"/>
      <c r="I30" s="17"/>
      <c r="J30" s="195" t="s">
        <v>89</v>
      </c>
      <c r="K30" s="196"/>
      <c r="L30" s="196"/>
      <c r="M30" s="196"/>
      <c r="N30" s="13" t="s">
        <v>97</v>
      </c>
      <c r="O30" s="69">
        <v>25614</v>
      </c>
      <c r="P30" s="43">
        <v>80910</v>
      </c>
      <c r="Q30" s="2">
        <v>52543</v>
      </c>
    </row>
    <row r="31" spans="1:17" ht="26.25" customHeight="1" thickBot="1">
      <c r="A31" s="188"/>
      <c r="B31" s="221" t="s">
        <v>61</v>
      </c>
      <c r="C31" s="222"/>
      <c r="D31" s="222"/>
      <c r="E31" s="20"/>
      <c r="F31" s="60">
        <v>55322</v>
      </c>
      <c r="G31" s="28">
        <v>56575</v>
      </c>
      <c r="H31" s="3">
        <v>56738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67867</v>
      </c>
      <c r="P31" s="41">
        <f>P29-P30</f>
        <v>59613</v>
      </c>
      <c r="Q31" s="42">
        <f>Q29-Q30</f>
        <v>64273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60">
        <v>17900376</v>
      </c>
      <c r="G32" s="28">
        <v>18637755</v>
      </c>
      <c r="H32" s="3">
        <v>18496247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0.7191347596085514</v>
      </c>
      <c r="P32" s="44">
        <f>IF(P5=0,0,P5/(P11+P23))</f>
        <v>0.8024213336209454</v>
      </c>
      <c r="Q32" s="45">
        <f>IF(Q5=0,0,Q5/(Q11+Q23))</f>
        <v>0.7715379238791629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60"/>
      <c r="G33" s="28"/>
      <c r="H33" s="3"/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60">
        <v>17900376</v>
      </c>
      <c r="G34" s="28">
        <v>18637755</v>
      </c>
      <c r="H34" s="3">
        <v>18496247</v>
      </c>
      <c r="I34" s="17"/>
      <c r="J34" s="195" t="s">
        <v>99</v>
      </c>
      <c r="K34" s="196"/>
      <c r="L34" s="196"/>
      <c r="M34" s="196"/>
      <c r="N34" s="13"/>
      <c r="O34" s="69">
        <v>2538467</v>
      </c>
      <c r="P34" s="43">
        <v>2509726</v>
      </c>
      <c r="Q34" s="2">
        <v>2457979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60">
        <v>15559032</v>
      </c>
      <c r="G35" s="28">
        <v>15736014</v>
      </c>
      <c r="H35" s="3">
        <v>16416772</v>
      </c>
      <c r="I35" s="17"/>
      <c r="J35" s="200" t="s">
        <v>132</v>
      </c>
      <c r="K35" s="201"/>
      <c r="L35" s="202" t="s">
        <v>39</v>
      </c>
      <c r="M35" s="203"/>
      <c r="N35" s="13"/>
      <c r="O35" s="69">
        <v>1266206</v>
      </c>
      <c r="P35" s="43">
        <v>1722849</v>
      </c>
      <c r="Q35" s="2">
        <v>1587474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0.8692014067190544</v>
      </c>
      <c r="G36" s="46">
        <f>IF(G35=0,0,G35/G34)</f>
        <v>0.8443084480936679</v>
      </c>
      <c r="H36" s="47">
        <f>IF(H35=0,0,H35/H34)</f>
        <v>0.8875731384858777</v>
      </c>
      <c r="I36" s="17"/>
      <c r="J36" s="195" t="s">
        <v>102</v>
      </c>
      <c r="K36" s="196"/>
      <c r="L36" s="196"/>
      <c r="M36" s="196"/>
      <c r="N36" s="13"/>
      <c r="O36" s="69">
        <v>28565813</v>
      </c>
      <c r="P36" s="43">
        <v>27868990</v>
      </c>
      <c r="Q36" s="2">
        <v>27114637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>
        <v>673519</v>
      </c>
      <c r="G37" s="22">
        <v>685220</v>
      </c>
      <c r="H37" s="7">
        <v>630741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2790099</v>
      </c>
      <c r="G38" s="23">
        <v>2416515</v>
      </c>
      <c r="H38" s="4">
        <v>2369535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1094836</v>
      </c>
      <c r="G39" s="23">
        <v>1097599</v>
      </c>
      <c r="H39" s="4">
        <v>1144718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1695263</v>
      </c>
      <c r="G40" s="23">
        <v>1318916</v>
      </c>
      <c r="H40" s="4">
        <v>1224817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694579</v>
      </c>
      <c r="G41" s="23">
        <v>1163270</v>
      </c>
      <c r="H41" s="4">
        <v>1089848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4158197</v>
      </c>
      <c r="G42" s="33">
        <f>G37+G38+G41</f>
        <v>4265005</v>
      </c>
      <c r="H42" s="34">
        <f>H37+H38+H41</f>
        <v>4090124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152" t="s">
        <v>160</v>
      </c>
      <c r="G43" s="75" t="s">
        <v>160</v>
      </c>
      <c r="H43" s="153" t="s">
        <v>160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87">
        <v>2040</v>
      </c>
      <c r="G44" s="23">
        <v>2040</v>
      </c>
      <c r="H44" s="4">
        <v>2040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127">
        <v>36617</v>
      </c>
      <c r="G45" s="72">
        <v>36617</v>
      </c>
      <c r="H45" s="52">
        <v>36617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128">
        <v>131.7</v>
      </c>
      <c r="G46" s="28">
        <v>131.2</v>
      </c>
      <c r="H46" s="3">
        <v>130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128">
        <v>179.3</v>
      </c>
      <c r="G47" s="28">
        <v>153.6</v>
      </c>
      <c r="H47" s="3">
        <v>144.3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128">
        <v>70.4</v>
      </c>
      <c r="G48" s="28">
        <v>69.8</v>
      </c>
      <c r="H48" s="3">
        <v>69.7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128">
        <v>108.9</v>
      </c>
      <c r="G49" s="28">
        <v>83.8</v>
      </c>
      <c r="H49" s="3">
        <v>74.6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128">
        <v>14.1</v>
      </c>
      <c r="G50" s="28">
        <v>17.2</v>
      </c>
      <c r="H50" s="3">
        <v>11.6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87">
        <v>480</v>
      </c>
      <c r="G51" s="23">
        <v>480</v>
      </c>
      <c r="H51" s="4">
        <v>480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129">
        <v>29677</v>
      </c>
      <c r="G52" s="73">
        <v>29677</v>
      </c>
      <c r="H52" s="5">
        <v>29677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29</v>
      </c>
      <c r="G53" s="22">
        <v>25</v>
      </c>
      <c r="H53" s="7">
        <v>24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30</v>
      </c>
      <c r="G54" s="23">
        <v>30</v>
      </c>
      <c r="H54" s="4">
        <v>29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59</v>
      </c>
      <c r="G55" s="33">
        <f>G53+G54</f>
        <v>55</v>
      </c>
      <c r="H55" s="34">
        <f>H53+H54</f>
        <v>53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6" width="14.625" style="10" customWidth="1"/>
    <col min="7" max="7" width="15.125" style="10" customWidth="1"/>
    <col min="8" max="8" width="14.25390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202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27026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19">
        <v>1349693</v>
      </c>
      <c r="P5" s="133">
        <v>1443142</v>
      </c>
      <c r="Q5" s="8">
        <v>1745912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31503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21">
        <v>1208400</v>
      </c>
      <c r="P6" s="134">
        <v>1339156</v>
      </c>
      <c r="Q6" s="1">
        <v>1433449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22">
        <v>154335</v>
      </c>
      <c r="G7" s="135">
        <v>155779</v>
      </c>
      <c r="H7" s="7">
        <v>157731</v>
      </c>
      <c r="I7" s="17"/>
      <c r="J7" s="188"/>
      <c r="K7" s="191"/>
      <c r="L7" s="190" t="s">
        <v>123</v>
      </c>
      <c r="M7" s="9" t="s">
        <v>34</v>
      </c>
      <c r="N7" s="20"/>
      <c r="O7" s="21">
        <v>1152166</v>
      </c>
      <c r="P7" s="134">
        <v>1275661</v>
      </c>
      <c r="Q7" s="1">
        <v>1358669</v>
      </c>
    </row>
    <row r="8" spans="1:17" ht="26.25" customHeight="1">
      <c r="A8" s="188"/>
      <c r="B8" s="198" t="s">
        <v>2</v>
      </c>
      <c r="C8" s="199"/>
      <c r="D8" s="199"/>
      <c r="E8" s="20"/>
      <c r="F8" s="23">
        <v>93723</v>
      </c>
      <c r="G8" s="136">
        <v>99170</v>
      </c>
      <c r="H8" s="4">
        <v>103659</v>
      </c>
      <c r="I8" s="24"/>
      <c r="J8" s="188"/>
      <c r="K8" s="191"/>
      <c r="L8" s="191"/>
      <c r="M8" s="9" t="s">
        <v>35</v>
      </c>
      <c r="N8" s="20"/>
      <c r="O8" s="21">
        <v>56234</v>
      </c>
      <c r="P8" s="134">
        <v>63495</v>
      </c>
      <c r="Q8" s="1">
        <v>74780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23">
        <v>93723</v>
      </c>
      <c r="G9" s="136">
        <v>99170</v>
      </c>
      <c r="H9" s="4">
        <v>103659</v>
      </c>
      <c r="I9" s="17"/>
      <c r="J9" s="188"/>
      <c r="K9" s="191"/>
      <c r="L9" s="192"/>
      <c r="M9" s="9" t="s">
        <v>36</v>
      </c>
      <c r="N9" s="20" t="s">
        <v>125</v>
      </c>
      <c r="O9" s="21"/>
      <c r="P9" s="134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25">
        <f>IF(F9=0,0,F9/F7)</f>
        <v>0.6072698998930897</v>
      </c>
      <c r="G10" s="137">
        <f>IF(G9=0,0,G9/G7)</f>
        <v>0.6366069881049435</v>
      </c>
      <c r="H10" s="26">
        <f>IF(H9=0,0,H9/H7)</f>
        <v>0.6571885044791449</v>
      </c>
      <c r="I10" s="17"/>
      <c r="J10" s="188"/>
      <c r="K10" s="192"/>
      <c r="L10" s="205" t="s">
        <v>71</v>
      </c>
      <c r="M10" s="206"/>
      <c r="N10" s="27"/>
      <c r="O10" s="21">
        <v>125484</v>
      </c>
      <c r="P10" s="134">
        <v>92612</v>
      </c>
      <c r="Q10" s="1">
        <v>311121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23">
        <v>86345</v>
      </c>
      <c r="G11" s="136">
        <v>89200</v>
      </c>
      <c r="H11" s="4">
        <v>94183</v>
      </c>
      <c r="I11" s="17"/>
      <c r="J11" s="188"/>
      <c r="K11" s="199" t="s">
        <v>72</v>
      </c>
      <c r="L11" s="199"/>
      <c r="M11" s="199"/>
      <c r="N11" s="20" t="s">
        <v>196</v>
      </c>
      <c r="O11" s="21">
        <v>1349693</v>
      </c>
      <c r="P11" s="134">
        <v>1328490</v>
      </c>
      <c r="Q11" s="1">
        <v>1462128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25">
        <f>IF(F11=0,0,F11/F9)</f>
        <v>0.9212786615878706</v>
      </c>
      <c r="G12" s="137">
        <f>IF(G11=0,0,G11/G9)</f>
        <v>0.8994655641827165</v>
      </c>
      <c r="H12" s="26">
        <f>IF(H11=0,0,H11/H9)</f>
        <v>0.9085848792675986</v>
      </c>
      <c r="I12" s="17"/>
      <c r="J12" s="188"/>
      <c r="K12" s="190" t="s">
        <v>128</v>
      </c>
      <c r="L12" s="198" t="s">
        <v>58</v>
      </c>
      <c r="M12" s="199"/>
      <c r="N12" s="20"/>
      <c r="O12" s="21">
        <v>782802</v>
      </c>
      <c r="P12" s="134">
        <v>766592</v>
      </c>
      <c r="Q12" s="1">
        <v>908819</v>
      </c>
    </row>
    <row r="13" spans="1:17" ht="26.25" customHeight="1">
      <c r="A13" s="188"/>
      <c r="B13" s="198" t="s">
        <v>4</v>
      </c>
      <c r="C13" s="199"/>
      <c r="D13" s="199"/>
      <c r="E13" s="20"/>
      <c r="F13" s="28">
        <v>1462</v>
      </c>
      <c r="G13" s="138">
        <v>1462</v>
      </c>
      <c r="H13" s="3">
        <v>1462</v>
      </c>
      <c r="I13" s="17"/>
      <c r="J13" s="188"/>
      <c r="K13" s="191"/>
      <c r="L13" s="190" t="s">
        <v>129</v>
      </c>
      <c r="M13" s="9" t="s">
        <v>33</v>
      </c>
      <c r="N13" s="20"/>
      <c r="O13" s="21">
        <v>91089</v>
      </c>
      <c r="P13" s="134">
        <v>82653</v>
      </c>
      <c r="Q13" s="1">
        <v>92430</v>
      </c>
    </row>
    <row r="14" spans="1:17" ht="26.25" customHeight="1">
      <c r="A14" s="188"/>
      <c r="B14" s="198" t="s">
        <v>5</v>
      </c>
      <c r="C14" s="199"/>
      <c r="D14" s="199"/>
      <c r="E14" s="20"/>
      <c r="F14" s="28">
        <v>1047</v>
      </c>
      <c r="G14" s="138">
        <v>1081</v>
      </c>
      <c r="H14" s="3">
        <v>1135</v>
      </c>
      <c r="I14" s="17"/>
      <c r="J14" s="188"/>
      <c r="K14" s="191"/>
      <c r="L14" s="192"/>
      <c r="M14" s="9" t="s">
        <v>37</v>
      </c>
      <c r="N14" s="20"/>
      <c r="O14" s="21"/>
      <c r="P14" s="134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139">
        <v>1047</v>
      </c>
      <c r="G15" s="140">
        <v>1081</v>
      </c>
      <c r="H15" s="32">
        <v>1135</v>
      </c>
      <c r="I15" s="17"/>
      <c r="J15" s="188"/>
      <c r="K15" s="192"/>
      <c r="L15" s="205" t="s">
        <v>38</v>
      </c>
      <c r="M15" s="206"/>
      <c r="N15" s="27"/>
      <c r="O15" s="21">
        <v>566891</v>
      </c>
      <c r="P15" s="134">
        <v>561898</v>
      </c>
      <c r="Q15" s="1">
        <v>553309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22">
        <v>48223740</v>
      </c>
      <c r="G16" s="135">
        <v>50284729</v>
      </c>
      <c r="H16" s="7">
        <v>52775001</v>
      </c>
      <c r="I16" s="17"/>
      <c r="J16" s="189"/>
      <c r="K16" s="193" t="s">
        <v>73</v>
      </c>
      <c r="L16" s="194"/>
      <c r="M16" s="194"/>
      <c r="N16" s="30" t="s">
        <v>74</v>
      </c>
      <c r="O16" s="141">
        <f>O5-O11</f>
        <v>0</v>
      </c>
      <c r="P16" s="142">
        <f>P5-P11</f>
        <v>114652</v>
      </c>
      <c r="Q16" s="34">
        <f>Q5-Q11</f>
        <v>283784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23">
        <v>9539555</v>
      </c>
      <c r="G17" s="136">
        <v>10043112</v>
      </c>
      <c r="H17" s="4">
        <v>10541232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19">
        <v>3144504</v>
      </c>
      <c r="P17" s="133">
        <v>2695372</v>
      </c>
      <c r="Q17" s="8">
        <v>2909176</v>
      </c>
    </row>
    <row r="18" spans="1:17" ht="26.25" customHeight="1">
      <c r="A18" s="208"/>
      <c r="B18" s="217"/>
      <c r="C18" s="198" t="s">
        <v>9</v>
      </c>
      <c r="D18" s="199"/>
      <c r="E18" s="20"/>
      <c r="F18" s="23">
        <v>22051100</v>
      </c>
      <c r="G18" s="136">
        <v>23105200</v>
      </c>
      <c r="H18" s="4">
        <v>24386300</v>
      </c>
      <c r="I18" s="17"/>
      <c r="J18" s="188"/>
      <c r="K18" s="190" t="s">
        <v>129</v>
      </c>
      <c r="L18" s="198" t="s">
        <v>92</v>
      </c>
      <c r="M18" s="199"/>
      <c r="N18" s="20"/>
      <c r="O18" s="21">
        <v>1121500</v>
      </c>
      <c r="P18" s="134">
        <v>1054100</v>
      </c>
      <c r="Q18" s="1">
        <v>1281100</v>
      </c>
    </row>
    <row r="19" spans="1:17" ht="26.25" customHeight="1">
      <c r="A19" s="208"/>
      <c r="B19" s="217"/>
      <c r="C19" s="198" t="s">
        <v>10</v>
      </c>
      <c r="D19" s="199"/>
      <c r="E19" s="20"/>
      <c r="F19" s="23">
        <v>2417856</v>
      </c>
      <c r="G19" s="136">
        <v>2521246</v>
      </c>
      <c r="H19" s="4">
        <v>2636429</v>
      </c>
      <c r="I19" s="17"/>
      <c r="J19" s="188"/>
      <c r="K19" s="192"/>
      <c r="L19" s="198" t="s">
        <v>71</v>
      </c>
      <c r="M19" s="199"/>
      <c r="N19" s="20"/>
      <c r="O19" s="21">
        <v>1003725</v>
      </c>
      <c r="P19" s="134">
        <v>943893</v>
      </c>
      <c r="Q19" s="1">
        <v>694099</v>
      </c>
    </row>
    <row r="20" spans="1:17" ht="26.25" customHeight="1">
      <c r="A20" s="208"/>
      <c r="B20" s="217"/>
      <c r="C20" s="198" t="s">
        <v>11</v>
      </c>
      <c r="D20" s="199"/>
      <c r="E20" s="20"/>
      <c r="F20" s="23">
        <v>14215229</v>
      </c>
      <c r="G20" s="136">
        <v>14615171</v>
      </c>
      <c r="H20" s="4">
        <v>15211040</v>
      </c>
      <c r="I20" s="17"/>
      <c r="J20" s="188"/>
      <c r="K20" s="198" t="s">
        <v>78</v>
      </c>
      <c r="L20" s="199"/>
      <c r="M20" s="199"/>
      <c r="N20" s="35" t="s">
        <v>79</v>
      </c>
      <c r="O20" s="21">
        <v>3248611</v>
      </c>
      <c r="P20" s="134">
        <v>2771159</v>
      </c>
      <c r="Q20" s="1">
        <v>3223745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141">
        <v>18749360</v>
      </c>
      <c r="G21" s="142">
        <v>19756474</v>
      </c>
      <c r="H21" s="34">
        <v>20752714</v>
      </c>
      <c r="I21" s="17"/>
      <c r="J21" s="188"/>
      <c r="K21" s="190" t="s">
        <v>41</v>
      </c>
      <c r="L21" s="198" t="s">
        <v>80</v>
      </c>
      <c r="M21" s="199"/>
      <c r="N21" s="20"/>
      <c r="O21" s="21">
        <v>2561532</v>
      </c>
      <c r="P21" s="134">
        <v>2060989</v>
      </c>
      <c r="Q21" s="1">
        <v>2490272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36">
        <v>302</v>
      </c>
      <c r="G22" s="143">
        <v>313</v>
      </c>
      <c r="H22" s="37">
        <v>324</v>
      </c>
      <c r="I22" s="17"/>
      <c r="J22" s="188"/>
      <c r="K22" s="191"/>
      <c r="L22" s="6" t="s">
        <v>129</v>
      </c>
      <c r="M22" s="9" t="s">
        <v>101</v>
      </c>
      <c r="N22" s="20"/>
      <c r="O22" s="21"/>
      <c r="P22" s="134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6" t="s">
        <v>116</v>
      </c>
      <c r="G23" s="144" t="s">
        <v>116</v>
      </c>
      <c r="H23" s="40" t="s">
        <v>116</v>
      </c>
      <c r="I23" s="17"/>
      <c r="J23" s="188"/>
      <c r="K23" s="192"/>
      <c r="L23" s="198" t="s">
        <v>81</v>
      </c>
      <c r="M23" s="199"/>
      <c r="N23" s="20" t="s">
        <v>82</v>
      </c>
      <c r="O23" s="21">
        <v>687079</v>
      </c>
      <c r="P23" s="134">
        <v>710170</v>
      </c>
      <c r="Q23" s="1">
        <v>733473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"/>
      <c r="G24" s="144"/>
      <c r="H24" s="40"/>
      <c r="I24" s="17"/>
      <c r="J24" s="189"/>
      <c r="K24" s="193" t="s">
        <v>83</v>
      </c>
      <c r="L24" s="194"/>
      <c r="M24" s="194"/>
      <c r="N24" s="30" t="s">
        <v>84</v>
      </c>
      <c r="O24" s="141">
        <f>O17-O20</f>
        <v>-104107</v>
      </c>
      <c r="P24" s="142">
        <f>P17-P20</f>
        <v>-75787</v>
      </c>
      <c r="Q24" s="34">
        <f>Q17-Q20</f>
        <v>-314569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6" t="s">
        <v>149</v>
      </c>
      <c r="G25" s="144" t="s">
        <v>149</v>
      </c>
      <c r="H25" s="40" t="s">
        <v>149</v>
      </c>
      <c r="I25" s="17"/>
      <c r="J25" s="195" t="s">
        <v>85</v>
      </c>
      <c r="K25" s="196"/>
      <c r="L25" s="196"/>
      <c r="M25" s="196"/>
      <c r="N25" s="13" t="s">
        <v>93</v>
      </c>
      <c r="O25" s="41">
        <f>O16+O24</f>
        <v>-104107</v>
      </c>
      <c r="P25" s="145">
        <f>P16+P24</f>
        <v>38865</v>
      </c>
      <c r="Q25" s="42">
        <f>Q16+Q24</f>
        <v>-30785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23"/>
      <c r="G26" s="136"/>
      <c r="H26" s="4"/>
      <c r="I26" s="17"/>
      <c r="J26" s="195" t="s">
        <v>40</v>
      </c>
      <c r="K26" s="196"/>
      <c r="L26" s="196"/>
      <c r="M26" s="196"/>
      <c r="N26" s="13" t="s">
        <v>53</v>
      </c>
      <c r="O26" s="43"/>
      <c r="P26" s="106"/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28"/>
      <c r="G27" s="138"/>
      <c r="H27" s="3"/>
      <c r="I27" s="17"/>
      <c r="J27" s="195" t="s">
        <v>86</v>
      </c>
      <c r="K27" s="196"/>
      <c r="L27" s="196"/>
      <c r="M27" s="196"/>
      <c r="N27" s="13" t="s">
        <v>94</v>
      </c>
      <c r="O27" s="43">
        <v>196330</v>
      </c>
      <c r="P27" s="106">
        <v>92223</v>
      </c>
      <c r="Q27" s="2">
        <v>131088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28"/>
      <c r="G28" s="138"/>
      <c r="H28" s="3"/>
      <c r="I28" s="17"/>
      <c r="J28" s="195" t="s">
        <v>87</v>
      </c>
      <c r="K28" s="196"/>
      <c r="L28" s="196"/>
      <c r="M28" s="196"/>
      <c r="N28" s="13" t="s">
        <v>95</v>
      </c>
      <c r="O28" s="43"/>
      <c r="P28" s="106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28">
        <v>34323</v>
      </c>
      <c r="G29" s="138">
        <v>35856</v>
      </c>
      <c r="H29" s="3">
        <v>37247</v>
      </c>
      <c r="I29" s="17"/>
      <c r="J29" s="195" t="s">
        <v>88</v>
      </c>
      <c r="K29" s="196"/>
      <c r="L29" s="196"/>
      <c r="M29" s="196"/>
      <c r="N29" s="13" t="s">
        <v>96</v>
      </c>
      <c r="O29" s="41">
        <f>O25-O26+O27-O28</f>
        <v>92223</v>
      </c>
      <c r="P29" s="145">
        <f>P25-P26+P27-P28</f>
        <v>131088</v>
      </c>
      <c r="Q29" s="42">
        <f>Q25-Q26+Q27-Q28</f>
        <v>100303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28"/>
      <c r="G30" s="138"/>
      <c r="H30" s="3"/>
      <c r="I30" s="17"/>
      <c r="J30" s="195" t="s">
        <v>89</v>
      </c>
      <c r="K30" s="196"/>
      <c r="L30" s="196"/>
      <c r="M30" s="196"/>
      <c r="N30" s="13" t="s">
        <v>97</v>
      </c>
      <c r="O30" s="43">
        <v>75491</v>
      </c>
      <c r="P30" s="106">
        <v>99265</v>
      </c>
      <c r="Q30" s="2">
        <v>78571</v>
      </c>
    </row>
    <row r="31" spans="1:17" ht="26.25" customHeight="1" thickBot="1">
      <c r="A31" s="188"/>
      <c r="B31" s="221" t="s">
        <v>61</v>
      </c>
      <c r="C31" s="222"/>
      <c r="D31" s="222"/>
      <c r="E31" s="20"/>
      <c r="F31" s="28">
        <v>32198</v>
      </c>
      <c r="G31" s="138">
        <v>32991</v>
      </c>
      <c r="H31" s="3">
        <v>35305</v>
      </c>
      <c r="I31" s="17"/>
      <c r="J31" s="195" t="s">
        <v>90</v>
      </c>
      <c r="K31" s="196"/>
      <c r="L31" s="196"/>
      <c r="M31" s="196"/>
      <c r="N31" s="13" t="s">
        <v>98</v>
      </c>
      <c r="O31" s="41">
        <f>O29-O30</f>
        <v>16732</v>
      </c>
      <c r="P31" s="145">
        <f>P29-P30</f>
        <v>31823</v>
      </c>
      <c r="Q31" s="42">
        <f>Q29-Q30</f>
        <v>21732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28">
        <v>11399682</v>
      </c>
      <c r="G32" s="138">
        <v>11791015</v>
      </c>
      <c r="H32" s="3">
        <v>12633870</v>
      </c>
      <c r="I32" s="17"/>
      <c r="J32" s="195" t="s">
        <v>109</v>
      </c>
      <c r="K32" s="196"/>
      <c r="L32" s="196"/>
      <c r="M32" s="196"/>
      <c r="N32" s="13"/>
      <c r="O32" s="44">
        <f>IF(O5=0,0,O5/(O11+O23))</f>
        <v>0.6626627820885205</v>
      </c>
      <c r="P32" s="146">
        <f>IF(P5=0,0,P5/(P11+P23))</f>
        <v>0.707887533968391</v>
      </c>
      <c r="Q32" s="45">
        <f>IF(Q5=0,0,Q5/(Q11+Q23))</f>
        <v>0.7951863749378871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28"/>
      <c r="G33" s="138"/>
      <c r="H33" s="3"/>
      <c r="I33" s="17"/>
      <c r="J33" s="195" t="s">
        <v>110</v>
      </c>
      <c r="K33" s="196"/>
      <c r="L33" s="196"/>
      <c r="M33" s="196"/>
      <c r="N33" s="13"/>
      <c r="O33" s="44">
        <f>IF(O31&lt;0,O31/(O6-O9),0)</f>
        <v>0</v>
      </c>
      <c r="P33" s="146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28">
        <v>11399682</v>
      </c>
      <c r="G34" s="138">
        <v>11791015</v>
      </c>
      <c r="H34" s="3">
        <v>12633870</v>
      </c>
      <c r="I34" s="17"/>
      <c r="J34" s="195" t="s">
        <v>99</v>
      </c>
      <c r="K34" s="196"/>
      <c r="L34" s="196"/>
      <c r="M34" s="196"/>
      <c r="N34" s="13"/>
      <c r="O34" s="43">
        <v>1190000</v>
      </c>
      <c r="P34" s="106">
        <v>1100000</v>
      </c>
      <c r="Q34" s="2">
        <v>1080000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28">
        <v>9135564</v>
      </c>
      <c r="G35" s="138">
        <v>9671653</v>
      </c>
      <c r="H35" s="3">
        <v>10136992</v>
      </c>
      <c r="I35" s="17"/>
      <c r="J35" s="200" t="s">
        <v>132</v>
      </c>
      <c r="K35" s="201"/>
      <c r="L35" s="202" t="s">
        <v>39</v>
      </c>
      <c r="M35" s="203"/>
      <c r="N35" s="13"/>
      <c r="O35" s="43">
        <v>282362</v>
      </c>
      <c r="P35" s="106">
        <v>297279</v>
      </c>
      <c r="Q35" s="2">
        <v>512462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147">
        <f>IF(F35=0,0,F35/F34)</f>
        <v>0.8013876176545978</v>
      </c>
      <c r="G36" s="148">
        <f>IF(G35=0,0,G35/G34)</f>
        <v>0.8202561865963193</v>
      </c>
      <c r="H36" s="47">
        <f>IF(H35=0,0,H35/H34)</f>
        <v>0.8023663374722076</v>
      </c>
      <c r="I36" s="17"/>
      <c r="J36" s="195" t="s">
        <v>102</v>
      </c>
      <c r="K36" s="196"/>
      <c r="L36" s="196"/>
      <c r="M36" s="196"/>
      <c r="N36" s="13"/>
      <c r="O36" s="43">
        <v>17013100</v>
      </c>
      <c r="P36" s="106">
        <v>17357030</v>
      </c>
      <c r="Q36" s="2">
        <v>17904658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22">
        <v>56234</v>
      </c>
      <c r="G37" s="135">
        <v>63495</v>
      </c>
      <c r="H37" s="7">
        <v>74780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23">
        <v>1738409</v>
      </c>
      <c r="G38" s="136">
        <v>1751222</v>
      </c>
      <c r="H38" s="4">
        <v>1661113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23">
        <v>756781</v>
      </c>
      <c r="G39" s="136">
        <v>739931</v>
      </c>
      <c r="H39" s="4">
        <v>872076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23">
        <v>981628</v>
      </c>
      <c r="G40" s="136">
        <v>1011291</v>
      </c>
      <c r="H40" s="4">
        <v>789037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23">
        <v>242129</v>
      </c>
      <c r="G41" s="136">
        <v>223943</v>
      </c>
      <c r="H41" s="4">
        <v>459708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141">
        <f>F37+F38+F41</f>
        <v>2036772</v>
      </c>
      <c r="G42" s="142">
        <f>G37+G38+G41</f>
        <v>2038660</v>
      </c>
      <c r="H42" s="34">
        <f>H37+H38+H41</f>
        <v>2195601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22" t="s">
        <v>161</v>
      </c>
      <c r="G43" s="135" t="s">
        <v>161</v>
      </c>
      <c r="H43" s="7" t="s">
        <v>161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23">
        <v>2100</v>
      </c>
      <c r="G44" s="136">
        <v>2100</v>
      </c>
      <c r="H44" s="4">
        <v>2100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51">
        <v>38626</v>
      </c>
      <c r="G45" s="149">
        <v>38626</v>
      </c>
      <c r="H45" s="52">
        <v>38626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28">
        <v>126.1</v>
      </c>
      <c r="G46" s="138">
        <v>131.9</v>
      </c>
      <c r="H46" s="3">
        <v>134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28">
        <v>190.2</v>
      </c>
      <c r="G47" s="138">
        <v>181</v>
      </c>
      <c r="H47" s="3">
        <v>163.9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28">
        <v>82.8</v>
      </c>
      <c r="G48" s="138">
        <v>76.5</v>
      </c>
      <c r="H48" s="3">
        <v>86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28">
        <v>107.4</v>
      </c>
      <c r="G49" s="138">
        <v>104.6</v>
      </c>
      <c r="H49" s="3">
        <v>77.8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28">
        <v>4.1</v>
      </c>
      <c r="G50" s="138">
        <v>4.2</v>
      </c>
      <c r="H50" s="3">
        <v>4.4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23">
        <v>620</v>
      </c>
      <c r="G51" s="136">
        <v>620</v>
      </c>
      <c r="H51" s="4">
        <v>620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53">
        <v>31336</v>
      </c>
      <c r="G52" s="150">
        <v>31336</v>
      </c>
      <c r="H52" s="5">
        <v>31336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22">
        <v>10</v>
      </c>
      <c r="G53" s="135">
        <v>9</v>
      </c>
      <c r="H53" s="7">
        <v>10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23">
        <v>17</v>
      </c>
      <c r="G54" s="136">
        <v>16</v>
      </c>
      <c r="H54" s="4">
        <v>15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33">
        <f>F53+F54</f>
        <v>27</v>
      </c>
      <c r="G55" s="151">
        <f>G53+G54</f>
        <v>25</v>
      </c>
      <c r="H55" s="34">
        <f>H53+H54</f>
        <v>25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203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24532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54">
        <v>2625867</v>
      </c>
      <c r="P5" s="19">
        <v>2699992</v>
      </c>
      <c r="Q5" s="8">
        <v>2576960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25112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5">
        <v>2401146</v>
      </c>
      <c r="P6" s="21">
        <v>2367163</v>
      </c>
      <c r="Q6" s="1">
        <v>2464698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184979</v>
      </c>
      <c r="G7" s="22">
        <v>186650</v>
      </c>
      <c r="H7" s="7">
        <v>188624</v>
      </c>
      <c r="I7" s="17"/>
      <c r="J7" s="188"/>
      <c r="K7" s="191"/>
      <c r="L7" s="190" t="s">
        <v>123</v>
      </c>
      <c r="M7" s="9" t="s">
        <v>34</v>
      </c>
      <c r="N7" s="20"/>
      <c r="O7" s="55">
        <v>2171933</v>
      </c>
      <c r="P7" s="21">
        <v>2195688</v>
      </c>
      <c r="Q7" s="1">
        <v>2207144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171047</v>
      </c>
      <c r="G8" s="23">
        <v>172565</v>
      </c>
      <c r="H8" s="4">
        <v>174377</v>
      </c>
      <c r="I8" s="24"/>
      <c r="J8" s="188"/>
      <c r="K8" s="191"/>
      <c r="L8" s="191"/>
      <c r="M8" s="9" t="s">
        <v>35</v>
      </c>
      <c r="N8" s="20"/>
      <c r="O8" s="55">
        <v>227216</v>
      </c>
      <c r="P8" s="21">
        <v>169431</v>
      </c>
      <c r="Q8" s="1">
        <v>255367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171047</v>
      </c>
      <c r="G9" s="23">
        <v>172565</v>
      </c>
      <c r="H9" s="4">
        <v>174377</v>
      </c>
      <c r="I9" s="17"/>
      <c r="J9" s="188"/>
      <c r="K9" s="191"/>
      <c r="L9" s="192"/>
      <c r="M9" s="9" t="s">
        <v>36</v>
      </c>
      <c r="N9" s="20" t="s">
        <v>125</v>
      </c>
      <c r="O9" s="55"/>
      <c r="P9" s="21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0.9246833424334654</v>
      </c>
      <c r="G10" s="25">
        <f>IF(G9=0,0,G9/G7)</f>
        <v>0.9245379051701045</v>
      </c>
      <c r="H10" s="26">
        <f>IF(H9=0,0,H9/H7)</f>
        <v>0.92446878446009</v>
      </c>
      <c r="I10" s="17"/>
      <c r="J10" s="188"/>
      <c r="K10" s="192"/>
      <c r="L10" s="205" t="s">
        <v>71</v>
      </c>
      <c r="M10" s="206"/>
      <c r="N10" s="27"/>
      <c r="O10" s="55">
        <v>191441</v>
      </c>
      <c r="P10" s="21">
        <v>301555</v>
      </c>
      <c r="Q10" s="1">
        <v>82735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166315</v>
      </c>
      <c r="G11" s="23">
        <v>168007</v>
      </c>
      <c r="H11" s="4">
        <v>170353</v>
      </c>
      <c r="I11" s="17"/>
      <c r="J11" s="188"/>
      <c r="K11" s="199" t="s">
        <v>72</v>
      </c>
      <c r="L11" s="199"/>
      <c r="M11" s="199"/>
      <c r="N11" s="20" t="s">
        <v>196</v>
      </c>
      <c r="O11" s="59">
        <v>1978864</v>
      </c>
      <c r="P11" s="21">
        <v>1934065</v>
      </c>
      <c r="Q11" s="1">
        <v>1809106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0.9723350891860132</v>
      </c>
      <c r="G12" s="25">
        <f>IF(G11=0,0,G11/G9)</f>
        <v>0.9735867644076145</v>
      </c>
      <c r="H12" s="26">
        <f>IF(H11=0,0,H11/H9)</f>
        <v>0.9769235621670289</v>
      </c>
      <c r="I12" s="17"/>
      <c r="J12" s="188"/>
      <c r="K12" s="190" t="s">
        <v>128</v>
      </c>
      <c r="L12" s="198" t="s">
        <v>58</v>
      </c>
      <c r="M12" s="199"/>
      <c r="N12" s="20"/>
      <c r="O12" s="55">
        <v>1269421</v>
      </c>
      <c r="P12" s="21">
        <v>1274555</v>
      </c>
      <c r="Q12" s="1">
        <v>1210415</v>
      </c>
    </row>
    <row r="13" spans="1:17" ht="26.25" customHeight="1">
      <c r="A13" s="188"/>
      <c r="B13" s="198" t="s">
        <v>4</v>
      </c>
      <c r="C13" s="199"/>
      <c r="D13" s="199"/>
      <c r="E13" s="20"/>
      <c r="F13" s="60">
        <v>1490</v>
      </c>
      <c r="G13" s="28">
        <v>1781</v>
      </c>
      <c r="H13" s="3">
        <v>1781</v>
      </c>
      <c r="I13" s="17"/>
      <c r="J13" s="188"/>
      <c r="K13" s="191"/>
      <c r="L13" s="190" t="s">
        <v>129</v>
      </c>
      <c r="M13" s="9" t="s">
        <v>33</v>
      </c>
      <c r="N13" s="20"/>
      <c r="O13" s="55">
        <v>104193</v>
      </c>
      <c r="P13" s="21">
        <v>87848</v>
      </c>
      <c r="Q13" s="1">
        <v>94390</v>
      </c>
    </row>
    <row r="14" spans="1:17" ht="26.25" customHeight="1">
      <c r="A14" s="188"/>
      <c r="B14" s="198" t="s">
        <v>5</v>
      </c>
      <c r="C14" s="199"/>
      <c r="D14" s="199"/>
      <c r="E14" s="20"/>
      <c r="F14" s="60">
        <v>1733</v>
      </c>
      <c r="G14" s="28">
        <v>1741</v>
      </c>
      <c r="H14" s="3">
        <v>1757</v>
      </c>
      <c r="I14" s="17"/>
      <c r="J14" s="188"/>
      <c r="K14" s="191"/>
      <c r="L14" s="192"/>
      <c r="M14" s="9" t="s">
        <v>37</v>
      </c>
      <c r="N14" s="20"/>
      <c r="O14" s="55"/>
      <c r="P14" s="21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61">
        <v>1733</v>
      </c>
      <c r="G15" s="31">
        <v>1741</v>
      </c>
      <c r="H15" s="32">
        <v>1757</v>
      </c>
      <c r="I15" s="17"/>
      <c r="J15" s="188"/>
      <c r="K15" s="192"/>
      <c r="L15" s="205" t="s">
        <v>38</v>
      </c>
      <c r="M15" s="206"/>
      <c r="N15" s="27"/>
      <c r="O15" s="55">
        <v>649336</v>
      </c>
      <c r="P15" s="21">
        <v>599745</v>
      </c>
      <c r="Q15" s="1">
        <v>551437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50403537</v>
      </c>
      <c r="G16" s="22">
        <v>51187233</v>
      </c>
      <c r="H16" s="7">
        <v>51663264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647003</v>
      </c>
      <c r="P16" s="33">
        <f>P5-P11</f>
        <v>765927</v>
      </c>
      <c r="Q16" s="34">
        <f>Q5-Q11</f>
        <v>767854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8426490</v>
      </c>
      <c r="G17" s="23">
        <v>8569490</v>
      </c>
      <c r="H17" s="4">
        <v>8587990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700053</v>
      </c>
      <c r="P17" s="19">
        <v>1174905</v>
      </c>
      <c r="Q17" s="8">
        <v>912208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24617800</v>
      </c>
      <c r="G18" s="23">
        <v>25173000</v>
      </c>
      <c r="H18" s="4">
        <v>25187600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215000</v>
      </c>
      <c r="P18" s="21">
        <v>555200</v>
      </c>
      <c r="Q18" s="1">
        <v>647500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1100738</v>
      </c>
      <c r="G19" s="23">
        <v>1106997</v>
      </c>
      <c r="H19" s="4">
        <v>1114369</v>
      </c>
      <c r="I19" s="17"/>
      <c r="J19" s="188"/>
      <c r="K19" s="192"/>
      <c r="L19" s="198" t="s">
        <v>71</v>
      </c>
      <c r="M19" s="199"/>
      <c r="N19" s="20"/>
      <c r="O19" s="59">
        <v>402199</v>
      </c>
      <c r="P19" s="21">
        <v>421807</v>
      </c>
      <c r="Q19" s="1">
        <v>190478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16258509</v>
      </c>
      <c r="G20" s="23">
        <v>16337746</v>
      </c>
      <c r="H20" s="4">
        <v>16773305</v>
      </c>
      <c r="I20" s="17"/>
      <c r="J20" s="188"/>
      <c r="K20" s="198" t="s">
        <v>78</v>
      </c>
      <c r="L20" s="199"/>
      <c r="M20" s="199"/>
      <c r="N20" s="35" t="s">
        <v>79</v>
      </c>
      <c r="O20" s="55">
        <v>1515880</v>
      </c>
      <c r="P20" s="21">
        <v>1924788</v>
      </c>
      <c r="Q20" s="1">
        <v>1880477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14934000</v>
      </c>
      <c r="G21" s="33">
        <v>15220000</v>
      </c>
      <c r="H21" s="34">
        <v>15257000</v>
      </c>
      <c r="I21" s="17"/>
      <c r="J21" s="188"/>
      <c r="K21" s="190" t="s">
        <v>41</v>
      </c>
      <c r="L21" s="198" t="s">
        <v>80</v>
      </c>
      <c r="M21" s="199"/>
      <c r="N21" s="20"/>
      <c r="O21" s="55">
        <v>552126</v>
      </c>
      <c r="P21" s="21">
        <v>783696</v>
      </c>
      <c r="Q21" s="1">
        <v>476031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402</v>
      </c>
      <c r="G22" s="36">
        <v>404</v>
      </c>
      <c r="H22" s="37">
        <v>406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66" t="s">
        <v>116</v>
      </c>
      <c r="G23" s="6" t="s">
        <v>116</v>
      </c>
      <c r="H23" s="40" t="s">
        <v>116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957202</v>
      </c>
      <c r="P23" s="21">
        <v>1139409</v>
      </c>
      <c r="Q23" s="1">
        <v>1402196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/>
      <c r="G24" s="6"/>
      <c r="H24" s="40"/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-815827</v>
      </c>
      <c r="P24" s="33">
        <f>P17-P20</f>
        <v>-749883</v>
      </c>
      <c r="Q24" s="34">
        <f>Q17-Q20</f>
        <v>-968269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66" t="s">
        <v>149</v>
      </c>
      <c r="G25" s="6" t="s">
        <v>149</v>
      </c>
      <c r="H25" s="40" t="s">
        <v>149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-168824</v>
      </c>
      <c r="P25" s="41">
        <f>P16+P24</f>
        <v>16044</v>
      </c>
      <c r="Q25" s="42">
        <f>Q16+Q24</f>
        <v>-200415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/>
      <c r="G26" s="23"/>
      <c r="H26" s="4"/>
      <c r="I26" s="17"/>
      <c r="J26" s="195" t="s">
        <v>40</v>
      </c>
      <c r="K26" s="196"/>
      <c r="L26" s="196"/>
      <c r="M26" s="196"/>
      <c r="N26" s="13" t="s">
        <v>53</v>
      </c>
      <c r="O26" s="69"/>
      <c r="P26" s="43"/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60"/>
      <c r="G27" s="28"/>
      <c r="H27" s="3"/>
      <c r="I27" s="17"/>
      <c r="J27" s="195" t="s">
        <v>86</v>
      </c>
      <c r="K27" s="196"/>
      <c r="L27" s="196"/>
      <c r="M27" s="196"/>
      <c r="N27" s="13" t="s">
        <v>94</v>
      </c>
      <c r="O27" s="69">
        <v>252010</v>
      </c>
      <c r="P27" s="43">
        <v>83186</v>
      </c>
      <c r="Q27" s="2">
        <v>99230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60"/>
      <c r="G28" s="28"/>
      <c r="H28" s="3"/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60">
        <v>66896</v>
      </c>
      <c r="G29" s="28">
        <v>67039</v>
      </c>
      <c r="H29" s="3">
        <v>62929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83186</v>
      </c>
      <c r="P29" s="41">
        <f>P25-P26+P27-P28</f>
        <v>99230</v>
      </c>
      <c r="Q29" s="42">
        <f>Q25-Q26+Q27-Q28</f>
        <v>-101185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60"/>
      <c r="G30" s="28"/>
      <c r="H30" s="3"/>
      <c r="I30" s="17"/>
      <c r="J30" s="195" t="s">
        <v>89</v>
      </c>
      <c r="K30" s="196"/>
      <c r="L30" s="196"/>
      <c r="M30" s="196"/>
      <c r="N30" s="13" t="s">
        <v>97</v>
      </c>
      <c r="O30" s="69">
        <v>5991</v>
      </c>
      <c r="P30" s="43">
        <v>610</v>
      </c>
      <c r="Q30" s="2">
        <v>0</v>
      </c>
    </row>
    <row r="31" spans="1:17" ht="26.25" customHeight="1" thickBot="1">
      <c r="A31" s="188"/>
      <c r="B31" s="221" t="s">
        <v>61</v>
      </c>
      <c r="C31" s="222"/>
      <c r="D31" s="222"/>
      <c r="E31" s="20"/>
      <c r="F31" s="60">
        <v>55902</v>
      </c>
      <c r="G31" s="28">
        <v>57755</v>
      </c>
      <c r="H31" s="3">
        <v>56046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77195</v>
      </c>
      <c r="P31" s="41">
        <f>P29-P30</f>
        <v>98620</v>
      </c>
      <c r="Q31" s="42">
        <f>Q29-Q30</f>
        <v>-101185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130">
        <v>20652984</v>
      </c>
      <c r="G32" s="131">
        <v>21442570</v>
      </c>
      <c r="H32" s="132">
        <v>20647377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0.894348764639487</v>
      </c>
      <c r="P32" s="44">
        <f>IF(P5=0,0,P5/(P11+P23))</f>
        <v>0.8784821345487224</v>
      </c>
      <c r="Q32" s="45">
        <f>IF(Q5=0,0,Q5/(Q11+Q23))</f>
        <v>0.8024657911339388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60"/>
      <c r="G33" s="28"/>
      <c r="H33" s="3"/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-0.041053711245759114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130">
        <v>20652984</v>
      </c>
      <c r="G34" s="131">
        <v>21442570</v>
      </c>
      <c r="H34" s="132">
        <v>20647377</v>
      </c>
      <c r="I34" s="17"/>
      <c r="J34" s="195" t="s">
        <v>99</v>
      </c>
      <c r="K34" s="196"/>
      <c r="L34" s="196"/>
      <c r="M34" s="196"/>
      <c r="N34" s="13"/>
      <c r="O34" s="69">
        <v>820856</v>
      </c>
      <c r="P34" s="43">
        <v>892793</v>
      </c>
      <c r="Q34" s="2">
        <v>528580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130">
        <v>16913332</v>
      </c>
      <c r="G35" s="131">
        <v>17111123</v>
      </c>
      <c r="H35" s="132">
        <v>18658412</v>
      </c>
      <c r="I35" s="17"/>
      <c r="J35" s="200" t="s">
        <v>132</v>
      </c>
      <c r="K35" s="201"/>
      <c r="L35" s="202" t="s">
        <v>39</v>
      </c>
      <c r="M35" s="203"/>
      <c r="N35" s="13"/>
      <c r="O35" s="69">
        <v>431830</v>
      </c>
      <c r="P35" s="43">
        <v>436816</v>
      </c>
      <c r="Q35" s="2">
        <v>329077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0.818929216233354</v>
      </c>
      <c r="G36" s="46">
        <f>IF(G35=0,0,G35/G34)</f>
        <v>0.7979977679914302</v>
      </c>
      <c r="H36" s="47">
        <f>IF(H35=0,0,H35/H34)</f>
        <v>0.9036698462957304</v>
      </c>
      <c r="I36" s="17"/>
      <c r="J36" s="195" t="s">
        <v>102</v>
      </c>
      <c r="K36" s="196"/>
      <c r="L36" s="196"/>
      <c r="M36" s="196"/>
      <c r="N36" s="13"/>
      <c r="O36" s="69">
        <v>14070278</v>
      </c>
      <c r="P36" s="43">
        <v>13486069</v>
      </c>
      <c r="Q36" s="2">
        <v>12731373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>
        <v>263422</v>
      </c>
      <c r="G37" s="22">
        <v>280166</v>
      </c>
      <c r="H37" s="7">
        <v>304354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2338533</v>
      </c>
      <c r="G38" s="23">
        <v>2224681</v>
      </c>
      <c r="H38" s="4">
        <v>2191546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1142672</v>
      </c>
      <c r="G39" s="23">
        <v>1065356</v>
      </c>
      <c r="H39" s="4">
        <v>1062370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1195861</v>
      </c>
      <c r="G40" s="23">
        <v>1159325</v>
      </c>
      <c r="H40" s="4">
        <v>1129176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334111</v>
      </c>
      <c r="G41" s="23">
        <v>568627</v>
      </c>
      <c r="H41" s="4">
        <v>270201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2936066</v>
      </c>
      <c r="G42" s="33">
        <f>G37+G38+G41</f>
        <v>3073474</v>
      </c>
      <c r="H42" s="34">
        <f>H37+H38+H41</f>
        <v>2766101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88" t="s">
        <v>204</v>
      </c>
      <c r="G43" s="89" t="s">
        <v>204</v>
      </c>
      <c r="H43" s="90" t="s">
        <v>204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1884</v>
      </c>
      <c r="G44" s="23">
        <v>1884</v>
      </c>
      <c r="H44" s="4">
        <v>1884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72">
        <v>38078</v>
      </c>
      <c r="G45" s="51">
        <v>38078</v>
      </c>
      <c r="H45" s="52">
        <v>38078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v>128.4</v>
      </c>
      <c r="G46" s="28">
        <v>128.3</v>
      </c>
      <c r="H46" s="3">
        <v>118.3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v>138.3</v>
      </c>
      <c r="G47" s="28">
        <v>130</v>
      </c>
      <c r="H47" s="3">
        <v>117.5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v>67.6</v>
      </c>
      <c r="G48" s="28">
        <v>62.3</v>
      </c>
      <c r="H48" s="3">
        <v>56.9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v>70.7</v>
      </c>
      <c r="G49" s="28">
        <v>67.8</v>
      </c>
      <c r="H49" s="3">
        <v>60.5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>
        <v>3.1</v>
      </c>
      <c r="G50" s="28">
        <v>7.3</v>
      </c>
      <c r="H50" s="3">
        <v>1.7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>
        <v>308</v>
      </c>
      <c r="G51" s="23">
        <v>308</v>
      </c>
      <c r="H51" s="4">
        <v>308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73">
        <v>26755</v>
      </c>
      <c r="G52" s="53">
        <v>26755</v>
      </c>
      <c r="H52" s="5">
        <v>26755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16</v>
      </c>
      <c r="G53" s="22">
        <v>14</v>
      </c>
      <c r="H53" s="7">
        <v>14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13</v>
      </c>
      <c r="G54" s="23">
        <v>12</v>
      </c>
      <c r="H54" s="4">
        <v>11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29</v>
      </c>
      <c r="G55" s="33">
        <f>G53+G54</f>
        <v>26</v>
      </c>
      <c r="H55" s="34">
        <f>H53+H54</f>
        <v>25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6" width="14.50390625" style="10" bestFit="1" customWidth="1"/>
    <col min="7" max="8" width="13.875" style="10" bestFit="1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205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24707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54">
        <v>1596385</v>
      </c>
      <c r="P5" s="19">
        <v>1709889</v>
      </c>
      <c r="Q5" s="8">
        <v>1747670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25659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5">
        <v>1381360</v>
      </c>
      <c r="P6" s="21">
        <v>1383763</v>
      </c>
      <c r="Q6" s="1">
        <v>1417832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132741</v>
      </c>
      <c r="G7" s="22">
        <v>134489</v>
      </c>
      <c r="H7" s="7">
        <v>135583</v>
      </c>
      <c r="I7" s="17"/>
      <c r="J7" s="188"/>
      <c r="K7" s="191"/>
      <c r="L7" s="190" t="s">
        <v>123</v>
      </c>
      <c r="M7" s="9" t="s">
        <v>34</v>
      </c>
      <c r="N7" s="20"/>
      <c r="O7" s="55">
        <v>1331113</v>
      </c>
      <c r="P7" s="21">
        <v>1343365</v>
      </c>
      <c r="Q7" s="1">
        <v>1379791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100610</v>
      </c>
      <c r="G8" s="23">
        <v>103550</v>
      </c>
      <c r="H8" s="4">
        <v>105627</v>
      </c>
      <c r="I8" s="24"/>
      <c r="J8" s="188"/>
      <c r="K8" s="191"/>
      <c r="L8" s="191"/>
      <c r="M8" s="9" t="s">
        <v>35</v>
      </c>
      <c r="N8" s="20"/>
      <c r="O8" s="55">
        <v>23562</v>
      </c>
      <c r="P8" s="21">
        <v>20616</v>
      </c>
      <c r="Q8" s="1">
        <v>19596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100610</v>
      </c>
      <c r="G9" s="23">
        <v>103550</v>
      </c>
      <c r="H9" s="4">
        <v>105627</v>
      </c>
      <c r="I9" s="17"/>
      <c r="J9" s="188"/>
      <c r="K9" s="191"/>
      <c r="L9" s="192"/>
      <c r="M9" s="9" t="s">
        <v>36</v>
      </c>
      <c r="N9" s="20" t="s">
        <v>125</v>
      </c>
      <c r="O9" s="55"/>
      <c r="P9" s="21">
        <v>1538</v>
      </c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0.7579421580370798</v>
      </c>
      <c r="G10" s="25">
        <f>IF(G9=0,0,G9/G7)</f>
        <v>0.7699514458431544</v>
      </c>
      <c r="H10" s="26">
        <f>IF(H9=0,0,H9/H7)</f>
        <v>0.7790578464851788</v>
      </c>
      <c r="I10" s="17"/>
      <c r="J10" s="188"/>
      <c r="K10" s="192"/>
      <c r="L10" s="205" t="s">
        <v>71</v>
      </c>
      <c r="M10" s="206"/>
      <c r="N10" s="27"/>
      <c r="O10" s="55">
        <v>215022</v>
      </c>
      <c r="P10" s="21">
        <v>325141</v>
      </c>
      <c r="Q10" s="1">
        <v>328695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96737</v>
      </c>
      <c r="G11" s="23">
        <v>99754</v>
      </c>
      <c r="H11" s="4">
        <v>102360</v>
      </c>
      <c r="I11" s="17"/>
      <c r="J11" s="188"/>
      <c r="K11" s="199" t="s">
        <v>72</v>
      </c>
      <c r="L11" s="199"/>
      <c r="M11" s="199"/>
      <c r="N11" s="20" t="s">
        <v>196</v>
      </c>
      <c r="O11" s="59">
        <v>1412922</v>
      </c>
      <c r="P11" s="21">
        <v>1434541</v>
      </c>
      <c r="Q11" s="1">
        <v>1344681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0.9615048205943744</v>
      </c>
      <c r="G12" s="25">
        <f>IF(G11=0,0,G11/G9)</f>
        <v>0.9633413809753743</v>
      </c>
      <c r="H12" s="26">
        <f>IF(H11=0,0,H11/H9)</f>
        <v>0.9690704081342838</v>
      </c>
      <c r="I12" s="17"/>
      <c r="J12" s="188"/>
      <c r="K12" s="190" t="s">
        <v>128</v>
      </c>
      <c r="L12" s="198" t="s">
        <v>58</v>
      </c>
      <c r="M12" s="199"/>
      <c r="N12" s="20"/>
      <c r="O12" s="55">
        <v>850053</v>
      </c>
      <c r="P12" s="21">
        <v>898527</v>
      </c>
      <c r="Q12" s="1">
        <v>835590</v>
      </c>
    </row>
    <row r="13" spans="1:17" ht="26.25" customHeight="1">
      <c r="A13" s="188"/>
      <c r="B13" s="198" t="s">
        <v>4</v>
      </c>
      <c r="C13" s="199"/>
      <c r="D13" s="199"/>
      <c r="E13" s="20"/>
      <c r="F13" s="60">
        <v>1360</v>
      </c>
      <c r="G13" s="28">
        <v>1360</v>
      </c>
      <c r="H13" s="3">
        <v>1360</v>
      </c>
      <c r="I13" s="17"/>
      <c r="J13" s="188"/>
      <c r="K13" s="191"/>
      <c r="L13" s="190" t="s">
        <v>129</v>
      </c>
      <c r="M13" s="9" t="s">
        <v>33</v>
      </c>
      <c r="N13" s="20"/>
      <c r="O13" s="55">
        <v>51650</v>
      </c>
      <c r="P13" s="21">
        <v>76782</v>
      </c>
      <c r="Q13" s="1">
        <v>70777</v>
      </c>
    </row>
    <row r="14" spans="1:17" ht="26.25" customHeight="1">
      <c r="A14" s="188"/>
      <c r="B14" s="198" t="s">
        <v>5</v>
      </c>
      <c r="C14" s="199"/>
      <c r="D14" s="199"/>
      <c r="E14" s="20"/>
      <c r="F14" s="60">
        <v>1175</v>
      </c>
      <c r="G14" s="28">
        <v>1191</v>
      </c>
      <c r="H14" s="3">
        <v>1200</v>
      </c>
      <c r="I14" s="17"/>
      <c r="J14" s="188"/>
      <c r="K14" s="191"/>
      <c r="L14" s="192"/>
      <c r="M14" s="9" t="s">
        <v>37</v>
      </c>
      <c r="N14" s="20"/>
      <c r="O14" s="55"/>
      <c r="P14" s="21">
        <v>7538</v>
      </c>
      <c r="Q14" s="1">
        <v>0</v>
      </c>
    </row>
    <row r="15" spans="1:17" ht="26.25" customHeight="1" thickBot="1">
      <c r="A15" s="189"/>
      <c r="B15" s="193" t="s">
        <v>103</v>
      </c>
      <c r="C15" s="194"/>
      <c r="D15" s="194"/>
      <c r="E15" s="30"/>
      <c r="F15" s="61">
        <v>1175</v>
      </c>
      <c r="G15" s="31">
        <v>1191</v>
      </c>
      <c r="H15" s="32">
        <v>1200</v>
      </c>
      <c r="I15" s="17"/>
      <c r="J15" s="188"/>
      <c r="K15" s="192"/>
      <c r="L15" s="205" t="s">
        <v>38</v>
      </c>
      <c r="M15" s="206"/>
      <c r="N15" s="27"/>
      <c r="O15" s="55">
        <v>562869</v>
      </c>
      <c r="P15" s="21">
        <v>536014</v>
      </c>
      <c r="Q15" s="1">
        <v>509091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37462016</v>
      </c>
      <c r="G16" s="22">
        <v>38075184</v>
      </c>
      <c r="H16" s="7">
        <v>38857388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183463</v>
      </c>
      <c r="P16" s="33">
        <f>P5-P11</f>
        <v>275348</v>
      </c>
      <c r="Q16" s="34">
        <f>Q5-Q11</f>
        <v>402989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5723803</v>
      </c>
      <c r="G17" s="23">
        <v>5803681</v>
      </c>
      <c r="H17" s="4">
        <v>5876348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1506526</v>
      </c>
      <c r="P17" s="19">
        <v>1116101</v>
      </c>
      <c r="Q17" s="8">
        <v>1932973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20826360</v>
      </c>
      <c r="G18" s="23">
        <v>21009160</v>
      </c>
      <c r="H18" s="4">
        <v>21325060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742600</v>
      </c>
      <c r="P18" s="21">
        <v>623400</v>
      </c>
      <c r="Q18" s="1">
        <v>1463000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1709653</v>
      </c>
      <c r="G19" s="23">
        <v>1730643</v>
      </c>
      <c r="H19" s="4">
        <v>1751426</v>
      </c>
      <c r="I19" s="17"/>
      <c r="J19" s="188"/>
      <c r="K19" s="192"/>
      <c r="L19" s="198" t="s">
        <v>71</v>
      </c>
      <c r="M19" s="199"/>
      <c r="N19" s="20"/>
      <c r="O19" s="59">
        <v>619216</v>
      </c>
      <c r="P19" s="21">
        <v>388243</v>
      </c>
      <c r="Q19" s="1">
        <v>375709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9202200</v>
      </c>
      <c r="G20" s="23">
        <v>9531700</v>
      </c>
      <c r="H20" s="4">
        <v>9904554</v>
      </c>
      <c r="I20" s="17"/>
      <c r="J20" s="188"/>
      <c r="K20" s="198" t="s">
        <v>78</v>
      </c>
      <c r="L20" s="199"/>
      <c r="M20" s="199"/>
      <c r="N20" s="35" t="s">
        <v>79</v>
      </c>
      <c r="O20" s="55">
        <v>1627637</v>
      </c>
      <c r="P20" s="21">
        <v>1448382</v>
      </c>
      <c r="Q20" s="1">
        <v>2313177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11203444</v>
      </c>
      <c r="G21" s="33">
        <v>11399622</v>
      </c>
      <c r="H21" s="34">
        <v>11579776</v>
      </c>
      <c r="I21" s="17"/>
      <c r="J21" s="188"/>
      <c r="K21" s="190" t="s">
        <v>41</v>
      </c>
      <c r="L21" s="198" t="s">
        <v>80</v>
      </c>
      <c r="M21" s="199"/>
      <c r="N21" s="20"/>
      <c r="O21" s="55">
        <v>815388</v>
      </c>
      <c r="P21" s="21">
        <v>613168</v>
      </c>
      <c r="Q21" s="1">
        <v>782204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312</v>
      </c>
      <c r="G22" s="36">
        <v>330</v>
      </c>
      <c r="H22" s="37">
        <v>335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66" t="s">
        <v>116</v>
      </c>
      <c r="G23" s="6" t="s">
        <v>116</v>
      </c>
      <c r="H23" s="40" t="s">
        <v>116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811449</v>
      </c>
      <c r="P23" s="21">
        <v>835241</v>
      </c>
      <c r="Q23" s="1">
        <v>1530973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/>
      <c r="G24" s="6"/>
      <c r="H24" s="40"/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-121111</v>
      </c>
      <c r="P24" s="33">
        <f>P17-P20</f>
        <v>-332281</v>
      </c>
      <c r="Q24" s="34">
        <f>Q17-Q20</f>
        <v>-380204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66" t="s">
        <v>149</v>
      </c>
      <c r="G25" s="6" t="s">
        <v>149</v>
      </c>
      <c r="H25" s="40" t="s">
        <v>149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62352</v>
      </c>
      <c r="P25" s="41">
        <f>P16+P24</f>
        <v>-56933</v>
      </c>
      <c r="Q25" s="42">
        <f>Q16+Q24</f>
        <v>22785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/>
      <c r="G26" s="23"/>
      <c r="H26" s="4"/>
      <c r="I26" s="17"/>
      <c r="J26" s="195" t="s">
        <v>40</v>
      </c>
      <c r="K26" s="196"/>
      <c r="L26" s="196"/>
      <c r="M26" s="196"/>
      <c r="N26" s="13" t="s">
        <v>53</v>
      </c>
      <c r="O26" s="69"/>
      <c r="P26" s="43"/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60"/>
      <c r="G27" s="28"/>
      <c r="H27" s="3"/>
      <c r="I27" s="17"/>
      <c r="J27" s="195" t="s">
        <v>86</v>
      </c>
      <c r="K27" s="196"/>
      <c r="L27" s="196"/>
      <c r="M27" s="196"/>
      <c r="N27" s="13" t="s">
        <v>94</v>
      </c>
      <c r="O27" s="69">
        <v>347182</v>
      </c>
      <c r="P27" s="43">
        <v>409534</v>
      </c>
      <c r="Q27" s="2">
        <v>352601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60"/>
      <c r="G28" s="28"/>
      <c r="H28" s="3"/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60">
        <v>35812</v>
      </c>
      <c r="G29" s="28">
        <v>41454</v>
      </c>
      <c r="H29" s="3">
        <v>36594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409534</v>
      </c>
      <c r="P29" s="41">
        <f>P25-P26+P27-P28</f>
        <v>352601</v>
      </c>
      <c r="Q29" s="42">
        <f>Q25-Q26+Q27-Q28</f>
        <v>375386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60"/>
      <c r="G30" s="28"/>
      <c r="H30" s="3"/>
      <c r="I30" s="17"/>
      <c r="J30" s="195" t="s">
        <v>89</v>
      </c>
      <c r="K30" s="196"/>
      <c r="L30" s="196"/>
      <c r="M30" s="196"/>
      <c r="N30" s="13" t="s">
        <v>97</v>
      </c>
      <c r="O30" s="69">
        <v>152594</v>
      </c>
      <c r="P30" s="43">
        <v>134591</v>
      </c>
      <c r="Q30" s="2">
        <v>77036</v>
      </c>
    </row>
    <row r="31" spans="1:17" ht="26.25" customHeight="1" thickBot="1">
      <c r="A31" s="188"/>
      <c r="B31" s="221" t="s">
        <v>61</v>
      </c>
      <c r="C31" s="222"/>
      <c r="D31" s="222"/>
      <c r="E31" s="20"/>
      <c r="F31" s="60">
        <v>34350</v>
      </c>
      <c r="G31" s="28">
        <v>35563</v>
      </c>
      <c r="H31" s="3">
        <v>35021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256940</v>
      </c>
      <c r="P31" s="41">
        <f>P29-P30</f>
        <v>218010</v>
      </c>
      <c r="Q31" s="42">
        <f>Q29-Q30</f>
        <v>298350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60">
        <v>13146392</v>
      </c>
      <c r="G32" s="28">
        <v>14064589</v>
      </c>
      <c r="H32" s="3">
        <v>13703172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0.7176792900105243</v>
      </c>
      <c r="P32" s="44">
        <f>IF(P5=0,0,P5/(P11+P23))</f>
        <v>0.7533274120598366</v>
      </c>
      <c r="Q32" s="45">
        <f>IF(Q5=0,0,Q5/(Q11+Q23))</f>
        <v>0.6077469681679367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60"/>
      <c r="G33" s="28"/>
      <c r="H33" s="3"/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60">
        <v>13146392</v>
      </c>
      <c r="G34" s="28">
        <v>14064589</v>
      </c>
      <c r="H34" s="3">
        <v>13703172</v>
      </c>
      <c r="I34" s="17"/>
      <c r="J34" s="195" t="s">
        <v>99</v>
      </c>
      <c r="K34" s="196"/>
      <c r="L34" s="196"/>
      <c r="M34" s="196"/>
      <c r="N34" s="13"/>
      <c r="O34" s="69">
        <v>857800</v>
      </c>
      <c r="P34" s="43">
        <v>734000</v>
      </c>
      <c r="Q34" s="2">
        <v>724000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60">
        <v>9933545</v>
      </c>
      <c r="G35" s="28">
        <v>10113922</v>
      </c>
      <c r="H35" s="3">
        <v>10360942</v>
      </c>
      <c r="I35" s="17"/>
      <c r="J35" s="200" t="s">
        <v>132</v>
      </c>
      <c r="K35" s="201"/>
      <c r="L35" s="202" t="s">
        <v>39</v>
      </c>
      <c r="M35" s="203"/>
      <c r="N35" s="13"/>
      <c r="O35" s="69">
        <v>347618</v>
      </c>
      <c r="P35" s="43">
        <v>464287</v>
      </c>
      <c r="Q35" s="2">
        <v>468023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0.7556099802896491</v>
      </c>
      <c r="G36" s="46">
        <f>IF(G35=0,0,G35/G34)</f>
        <v>0.719105407203865</v>
      </c>
      <c r="H36" s="47">
        <f>IF(H35=0,0,H35/H34)</f>
        <v>0.7560980771459338</v>
      </c>
      <c r="I36" s="17"/>
      <c r="J36" s="195" t="s">
        <v>102</v>
      </c>
      <c r="K36" s="196"/>
      <c r="L36" s="196"/>
      <c r="M36" s="196"/>
      <c r="N36" s="13"/>
      <c r="O36" s="69">
        <v>15081434</v>
      </c>
      <c r="P36" s="43">
        <v>14869620</v>
      </c>
      <c r="Q36" s="2">
        <v>14801647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>
        <v>23562</v>
      </c>
      <c r="G37" s="22">
        <v>20616</v>
      </c>
      <c r="H37" s="7">
        <v>19596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2018200</v>
      </c>
      <c r="G38" s="23">
        <v>1923244</v>
      </c>
      <c r="H38" s="4">
        <v>1323473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692569</v>
      </c>
      <c r="G39" s="23">
        <v>685437</v>
      </c>
      <c r="H39" s="4">
        <v>684968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1325631</v>
      </c>
      <c r="G40" s="23">
        <v>1237807</v>
      </c>
      <c r="H40" s="4">
        <v>638505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182609</v>
      </c>
      <c r="G41" s="23">
        <v>318357</v>
      </c>
      <c r="H41" s="4">
        <v>448432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2224371</v>
      </c>
      <c r="G42" s="33">
        <f>G37+G38+G41</f>
        <v>2262217</v>
      </c>
      <c r="H42" s="34">
        <f>H37+H38+H41</f>
        <v>1791501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62" t="s">
        <v>161</v>
      </c>
      <c r="G43" s="22" t="s">
        <v>206</v>
      </c>
      <c r="H43" s="7" t="s">
        <v>206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2079</v>
      </c>
      <c r="G44" s="23">
        <v>2079</v>
      </c>
      <c r="H44" s="4">
        <v>2079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72">
        <v>35796</v>
      </c>
      <c r="G45" s="51">
        <v>35796</v>
      </c>
      <c r="H45" s="52">
        <v>35796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v>134</v>
      </c>
      <c r="G46" s="28">
        <v>132.8</v>
      </c>
      <c r="H46" s="3">
        <v>133.2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v>203.2</v>
      </c>
      <c r="G47" s="28">
        <v>190.2</v>
      </c>
      <c r="H47" s="3">
        <v>127.7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v>69.7</v>
      </c>
      <c r="G48" s="28">
        <v>67.8</v>
      </c>
      <c r="H48" s="3">
        <v>66.1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v>133.5</v>
      </c>
      <c r="G49" s="28">
        <v>122.4</v>
      </c>
      <c r="H49" s="3">
        <v>61.6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/>
      <c r="G50" s="28"/>
      <c r="H50" s="3"/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>
        <v>400</v>
      </c>
      <c r="G51" s="23">
        <v>400</v>
      </c>
      <c r="H51" s="4">
        <v>400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73">
        <v>30042</v>
      </c>
      <c r="G52" s="53">
        <v>30042</v>
      </c>
      <c r="H52" s="5">
        <v>30042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6</v>
      </c>
      <c r="G53" s="22">
        <v>8</v>
      </c>
      <c r="H53" s="7">
        <v>7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10</v>
      </c>
      <c r="G54" s="23">
        <v>7</v>
      </c>
      <c r="H54" s="4">
        <v>7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16</v>
      </c>
      <c r="G55" s="33">
        <f>G53+G54</f>
        <v>15</v>
      </c>
      <c r="H55" s="34">
        <f>H53+H54</f>
        <v>14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207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27233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54">
        <v>884542</v>
      </c>
      <c r="P5" s="19">
        <v>921679</v>
      </c>
      <c r="Q5" s="8">
        <v>925505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30834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5">
        <v>627862</v>
      </c>
      <c r="P6" s="21">
        <v>678123</v>
      </c>
      <c r="Q6" s="1">
        <v>730719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103953</v>
      </c>
      <c r="G7" s="22">
        <v>104321</v>
      </c>
      <c r="H7" s="7">
        <v>105334</v>
      </c>
      <c r="I7" s="17"/>
      <c r="J7" s="188"/>
      <c r="K7" s="191"/>
      <c r="L7" s="190" t="s">
        <v>123</v>
      </c>
      <c r="M7" s="9" t="s">
        <v>34</v>
      </c>
      <c r="N7" s="20"/>
      <c r="O7" s="55">
        <v>612734</v>
      </c>
      <c r="P7" s="21">
        <v>662908</v>
      </c>
      <c r="Q7" s="1">
        <v>715824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48746</v>
      </c>
      <c r="G8" s="23">
        <v>51873</v>
      </c>
      <c r="H8" s="4">
        <v>53999</v>
      </c>
      <c r="I8" s="24"/>
      <c r="J8" s="188"/>
      <c r="K8" s="191"/>
      <c r="L8" s="191"/>
      <c r="M8" s="9" t="s">
        <v>35</v>
      </c>
      <c r="N8" s="20"/>
      <c r="O8" s="55">
        <v>14938</v>
      </c>
      <c r="P8" s="21">
        <v>15065</v>
      </c>
      <c r="Q8" s="1">
        <v>14745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48746</v>
      </c>
      <c r="G9" s="23">
        <v>51873</v>
      </c>
      <c r="H9" s="4">
        <v>53999</v>
      </c>
      <c r="I9" s="17"/>
      <c r="J9" s="188"/>
      <c r="K9" s="191"/>
      <c r="L9" s="192"/>
      <c r="M9" s="9" t="s">
        <v>36</v>
      </c>
      <c r="N9" s="20" t="s">
        <v>125</v>
      </c>
      <c r="O9" s="55"/>
      <c r="P9" s="21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0.4689234557925216</v>
      </c>
      <c r="G10" s="25">
        <f>IF(G9=0,0,G9/G7)</f>
        <v>0.4972440831663807</v>
      </c>
      <c r="H10" s="26">
        <f>IF(H9=0,0,H9/H7)</f>
        <v>0.5126454895855089</v>
      </c>
      <c r="I10" s="17"/>
      <c r="J10" s="188"/>
      <c r="K10" s="192"/>
      <c r="L10" s="205" t="s">
        <v>71</v>
      </c>
      <c r="M10" s="206"/>
      <c r="N10" s="27"/>
      <c r="O10" s="55">
        <v>256569</v>
      </c>
      <c r="P10" s="21">
        <v>243387</v>
      </c>
      <c r="Q10" s="1">
        <v>190237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43901</v>
      </c>
      <c r="G11" s="23">
        <v>46003</v>
      </c>
      <c r="H11" s="4">
        <v>48466</v>
      </c>
      <c r="I11" s="17"/>
      <c r="J11" s="188"/>
      <c r="K11" s="199" t="s">
        <v>72</v>
      </c>
      <c r="L11" s="199"/>
      <c r="M11" s="199"/>
      <c r="N11" s="20" t="s">
        <v>208</v>
      </c>
      <c r="O11" s="59">
        <v>841267</v>
      </c>
      <c r="P11" s="21">
        <v>858487</v>
      </c>
      <c r="Q11" s="1">
        <v>835181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0.9006072293111229</v>
      </c>
      <c r="G12" s="25">
        <f>IF(G11=0,0,G11/G9)</f>
        <v>0.886839010660652</v>
      </c>
      <c r="H12" s="26">
        <f>IF(H11=0,0,H11/H9)</f>
        <v>0.897535139539621</v>
      </c>
      <c r="I12" s="17"/>
      <c r="J12" s="188"/>
      <c r="K12" s="190" t="s">
        <v>128</v>
      </c>
      <c r="L12" s="198" t="s">
        <v>58</v>
      </c>
      <c r="M12" s="199"/>
      <c r="N12" s="20"/>
      <c r="O12" s="55">
        <v>417620</v>
      </c>
      <c r="P12" s="21">
        <v>449504</v>
      </c>
      <c r="Q12" s="1">
        <v>440411</v>
      </c>
    </row>
    <row r="13" spans="1:17" ht="26.25" customHeight="1">
      <c r="A13" s="188"/>
      <c r="B13" s="198" t="s">
        <v>4</v>
      </c>
      <c r="C13" s="199"/>
      <c r="D13" s="199"/>
      <c r="E13" s="20"/>
      <c r="F13" s="60">
        <v>1073</v>
      </c>
      <c r="G13" s="28">
        <v>1073</v>
      </c>
      <c r="H13" s="3">
        <v>1073</v>
      </c>
      <c r="I13" s="17"/>
      <c r="J13" s="188"/>
      <c r="K13" s="191"/>
      <c r="L13" s="190" t="s">
        <v>129</v>
      </c>
      <c r="M13" s="9" t="s">
        <v>33</v>
      </c>
      <c r="N13" s="20"/>
      <c r="O13" s="55">
        <v>79962</v>
      </c>
      <c r="P13" s="21">
        <v>78989</v>
      </c>
      <c r="Q13" s="1">
        <v>79187</v>
      </c>
    </row>
    <row r="14" spans="1:17" ht="26.25" customHeight="1">
      <c r="A14" s="188"/>
      <c r="B14" s="198" t="s">
        <v>5</v>
      </c>
      <c r="C14" s="199"/>
      <c r="D14" s="199"/>
      <c r="E14" s="20"/>
      <c r="F14" s="60">
        <v>499</v>
      </c>
      <c r="G14" s="28">
        <v>538</v>
      </c>
      <c r="H14" s="3">
        <v>552</v>
      </c>
      <c r="I14" s="17"/>
      <c r="J14" s="188"/>
      <c r="K14" s="191"/>
      <c r="L14" s="192"/>
      <c r="M14" s="9" t="s">
        <v>37</v>
      </c>
      <c r="N14" s="20"/>
      <c r="O14" s="55"/>
      <c r="P14" s="21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61">
        <v>499</v>
      </c>
      <c r="G15" s="31">
        <v>538</v>
      </c>
      <c r="H15" s="32">
        <v>552</v>
      </c>
      <c r="I15" s="17"/>
      <c r="J15" s="188"/>
      <c r="K15" s="192"/>
      <c r="L15" s="205" t="s">
        <v>38</v>
      </c>
      <c r="M15" s="206"/>
      <c r="N15" s="27"/>
      <c r="O15" s="55">
        <v>423647</v>
      </c>
      <c r="P15" s="21">
        <v>408983</v>
      </c>
      <c r="Q15" s="1">
        <v>394770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30813460</v>
      </c>
      <c r="G16" s="22">
        <v>31585757</v>
      </c>
      <c r="H16" s="7">
        <v>32231814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43275</v>
      </c>
      <c r="P16" s="33">
        <f>P5-P11</f>
        <v>63192</v>
      </c>
      <c r="Q16" s="34">
        <f>Q5-Q11</f>
        <v>90324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4764027</v>
      </c>
      <c r="G17" s="23">
        <v>4855727</v>
      </c>
      <c r="H17" s="4">
        <v>4936227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1362763</v>
      </c>
      <c r="P17" s="19">
        <v>1417019</v>
      </c>
      <c r="Q17" s="8">
        <v>1395735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15364900</v>
      </c>
      <c r="G18" s="23">
        <v>15732100</v>
      </c>
      <c r="H18" s="4">
        <v>16051600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484000</v>
      </c>
      <c r="P18" s="21">
        <v>621000</v>
      </c>
      <c r="Q18" s="1">
        <v>556600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1216164</v>
      </c>
      <c r="G19" s="23">
        <v>1247446</v>
      </c>
      <c r="H19" s="4">
        <v>1305850</v>
      </c>
      <c r="I19" s="17"/>
      <c r="J19" s="188"/>
      <c r="K19" s="192"/>
      <c r="L19" s="198" t="s">
        <v>71</v>
      </c>
      <c r="M19" s="199"/>
      <c r="N19" s="20"/>
      <c r="O19" s="59">
        <v>549304</v>
      </c>
      <c r="P19" s="21">
        <v>414500</v>
      </c>
      <c r="Q19" s="1">
        <v>523062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9486369</v>
      </c>
      <c r="G20" s="23">
        <v>9750484</v>
      </c>
      <c r="H20" s="4">
        <v>9938137</v>
      </c>
      <c r="I20" s="17"/>
      <c r="J20" s="188"/>
      <c r="K20" s="198" t="s">
        <v>78</v>
      </c>
      <c r="L20" s="199"/>
      <c r="M20" s="199"/>
      <c r="N20" s="35" t="s">
        <v>79</v>
      </c>
      <c r="O20" s="55">
        <v>1156233</v>
      </c>
      <c r="P20" s="21">
        <v>1314341</v>
      </c>
      <c r="Q20" s="1">
        <v>1204802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8968354</v>
      </c>
      <c r="G21" s="33">
        <v>9235174</v>
      </c>
      <c r="H21" s="34">
        <v>9450477</v>
      </c>
      <c r="I21" s="17"/>
      <c r="J21" s="188"/>
      <c r="K21" s="190" t="s">
        <v>41</v>
      </c>
      <c r="L21" s="198" t="s">
        <v>80</v>
      </c>
      <c r="M21" s="199"/>
      <c r="N21" s="20"/>
      <c r="O21" s="55">
        <v>636172</v>
      </c>
      <c r="P21" s="21">
        <v>772297</v>
      </c>
      <c r="Q21" s="1">
        <v>646057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165</v>
      </c>
      <c r="G22" s="36">
        <v>172</v>
      </c>
      <c r="H22" s="37">
        <v>178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66" t="s">
        <v>116</v>
      </c>
      <c r="G23" s="6" t="s">
        <v>116</v>
      </c>
      <c r="H23" s="40" t="s">
        <v>116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520025</v>
      </c>
      <c r="P23" s="21">
        <v>541999</v>
      </c>
      <c r="Q23" s="1">
        <v>558715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/>
      <c r="G24" s="6"/>
      <c r="H24" s="40"/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206530</v>
      </c>
      <c r="P24" s="33">
        <f>P17-P20</f>
        <v>102678</v>
      </c>
      <c r="Q24" s="34">
        <f>Q17-Q20</f>
        <v>190933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66" t="s">
        <v>149</v>
      </c>
      <c r="G25" s="6" t="s">
        <v>149</v>
      </c>
      <c r="H25" s="40" t="s">
        <v>149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249805</v>
      </c>
      <c r="P25" s="41">
        <f>P16+P24</f>
        <v>165870</v>
      </c>
      <c r="Q25" s="42">
        <f>Q16+Q24</f>
        <v>281257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/>
      <c r="G26" s="23"/>
      <c r="H26" s="4"/>
      <c r="I26" s="17"/>
      <c r="J26" s="195" t="s">
        <v>40</v>
      </c>
      <c r="K26" s="196"/>
      <c r="L26" s="196"/>
      <c r="M26" s="196"/>
      <c r="N26" s="13" t="s">
        <v>53</v>
      </c>
      <c r="O26" s="69"/>
      <c r="P26" s="43"/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60"/>
      <c r="G27" s="28"/>
      <c r="H27" s="3"/>
      <c r="I27" s="17"/>
      <c r="J27" s="195" t="s">
        <v>86</v>
      </c>
      <c r="K27" s="196"/>
      <c r="L27" s="196"/>
      <c r="M27" s="196"/>
      <c r="N27" s="13" t="s">
        <v>94</v>
      </c>
      <c r="O27" s="69">
        <v>27195</v>
      </c>
      <c r="P27" s="43">
        <v>19600</v>
      </c>
      <c r="Q27" s="2">
        <v>13700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60"/>
      <c r="G28" s="28"/>
      <c r="H28" s="3"/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60">
        <v>15761</v>
      </c>
      <c r="G29" s="28">
        <v>15790</v>
      </c>
      <c r="H29" s="3">
        <v>16483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277000</v>
      </c>
      <c r="P29" s="41">
        <f>P25-P26+P27-P28</f>
        <v>185470</v>
      </c>
      <c r="Q29" s="42">
        <f>Q25-Q26+Q27-Q28</f>
        <v>294957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60"/>
      <c r="G30" s="28"/>
      <c r="H30" s="3"/>
      <c r="I30" s="17"/>
      <c r="J30" s="195" t="s">
        <v>89</v>
      </c>
      <c r="K30" s="196"/>
      <c r="L30" s="196"/>
      <c r="M30" s="196"/>
      <c r="N30" s="13" t="s">
        <v>97</v>
      </c>
      <c r="O30" s="69">
        <v>46794</v>
      </c>
      <c r="P30" s="43">
        <v>13700</v>
      </c>
      <c r="Q30" s="2">
        <v>26473</v>
      </c>
    </row>
    <row r="31" spans="1:17" ht="26.25" customHeight="1" thickBot="1">
      <c r="A31" s="188"/>
      <c r="B31" s="221" t="s">
        <v>61</v>
      </c>
      <c r="C31" s="222"/>
      <c r="D31" s="222"/>
      <c r="E31" s="20"/>
      <c r="F31" s="60">
        <v>14141</v>
      </c>
      <c r="G31" s="28">
        <v>15118</v>
      </c>
      <c r="H31" s="3">
        <v>15294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230206</v>
      </c>
      <c r="P31" s="41">
        <f>P29-P30</f>
        <v>171770</v>
      </c>
      <c r="Q31" s="42">
        <f>Q29-Q30</f>
        <v>268484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60">
        <v>5570212</v>
      </c>
      <c r="G32" s="28">
        <v>6072485</v>
      </c>
      <c r="H32" s="3">
        <v>6104089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0.6497812372363901</v>
      </c>
      <c r="P32" s="44">
        <f>IF(P5=0,0,P5/(P11+P23))</f>
        <v>0.6581136833927651</v>
      </c>
      <c r="Q32" s="45">
        <f>IF(Q5=0,0,Q5/(Q11+Q23))</f>
        <v>0.6639699088023784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60"/>
      <c r="G33" s="28"/>
      <c r="H33" s="3"/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60">
        <v>5570212</v>
      </c>
      <c r="G34" s="28">
        <v>6072485</v>
      </c>
      <c r="H34" s="3">
        <v>6104089</v>
      </c>
      <c r="I34" s="17"/>
      <c r="J34" s="195" t="s">
        <v>99</v>
      </c>
      <c r="K34" s="196"/>
      <c r="L34" s="196"/>
      <c r="M34" s="196"/>
      <c r="N34" s="13"/>
      <c r="O34" s="69">
        <v>820811</v>
      </c>
      <c r="P34" s="43">
        <v>672952</v>
      </c>
      <c r="Q34" s="2">
        <v>728044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60">
        <v>4144149</v>
      </c>
      <c r="G35" s="28">
        <v>4394563</v>
      </c>
      <c r="H35" s="3">
        <v>4701908</v>
      </c>
      <c r="I35" s="17"/>
      <c r="J35" s="200" t="s">
        <v>132</v>
      </c>
      <c r="K35" s="201"/>
      <c r="L35" s="202" t="s">
        <v>39</v>
      </c>
      <c r="M35" s="203"/>
      <c r="N35" s="13"/>
      <c r="O35" s="69">
        <v>153500</v>
      </c>
      <c r="P35" s="43">
        <v>166957</v>
      </c>
      <c r="Q35" s="2">
        <v>226367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0.7439840709832947</v>
      </c>
      <c r="G36" s="46">
        <f>IF(G35=0,0,G35/G34)</f>
        <v>0.723684455375353</v>
      </c>
      <c r="H36" s="47">
        <f>IF(H35=0,0,H35/H34)</f>
        <v>0.7702882444866056</v>
      </c>
      <c r="I36" s="17"/>
      <c r="J36" s="195" t="s">
        <v>102</v>
      </c>
      <c r="K36" s="196"/>
      <c r="L36" s="196"/>
      <c r="M36" s="196"/>
      <c r="N36" s="13"/>
      <c r="O36" s="69">
        <v>10942242</v>
      </c>
      <c r="P36" s="43">
        <v>11021243</v>
      </c>
      <c r="Q36" s="2">
        <v>11019128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>
        <v>14938</v>
      </c>
      <c r="G37" s="22">
        <v>15065</v>
      </c>
      <c r="H37" s="7">
        <v>14745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1334279</v>
      </c>
      <c r="G38" s="23">
        <v>1367172</v>
      </c>
      <c r="H38" s="4">
        <v>923634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411450</v>
      </c>
      <c r="G39" s="23">
        <v>442177</v>
      </c>
      <c r="H39" s="4">
        <v>432836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922829</v>
      </c>
      <c r="G40" s="23">
        <v>924995</v>
      </c>
      <c r="H40" s="4">
        <v>490798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12075</v>
      </c>
      <c r="G41" s="23">
        <v>18249</v>
      </c>
      <c r="H41" s="4">
        <v>218417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1361292</v>
      </c>
      <c r="G42" s="33">
        <f>G37+G38+G41</f>
        <v>1400486</v>
      </c>
      <c r="H42" s="34">
        <f>H37+H38+H41</f>
        <v>1156796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231" t="s">
        <v>209</v>
      </c>
      <c r="G43" s="232"/>
      <c r="H43" s="233"/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2415</v>
      </c>
      <c r="G44" s="23">
        <v>2415</v>
      </c>
      <c r="H44" s="4">
        <v>2415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234">
        <v>38078</v>
      </c>
      <c r="G45" s="235"/>
      <c r="H45" s="236"/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v>147.9</v>
      </c>
      <c r="G46" s="28">
        <v>150.8</v>
      </c>
      <c r="H46" s="3">
        <v>152.2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v>322</v>
      </c>
      <c r="G47" s="28">
        <v>311.1</v>
      </c>
      <c r="H47" s="3">
        <v>196.4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v>99.3</v>
      </c>
      <c r="G48" s="28">
        <v>100.6</v>
      </c>
      <c r="H48" s="3">
        <v>92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v>222.7</v>
      </c>
      <c r="G49" s="28">
        <v>210.4</v>
      </c>
      <c r="H49" s="3">
        <v>104.4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>
        <v>32.9</v>
      </c>
      <c r="G50" s="28">
        <v>10.6</v>
      </c>
      <c r="H50" s="3">
        <v>14.4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>
        <v>530</v>
      </c>
      <c r="G51" s="23">
        <v>530</v>
      </c>
      <c r="H51" s="4">
        <v>450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237">
        <v>39022</v>
      </c>
      <c r="G52" s="238"/>
      <c r="H52" s="239"/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7</v>
      </c>
      <c r="G53" s="22">
        <v>7</v>
      </c>
      <c r="H53" s="7">
        <v>7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9</v>
      </c>
      <c r="G54" s="23">
        <v>9</v>
      </c>
      <c r="H54" s="4">
        <v>9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16</v>
      </c>
      <c r="G55" s="33">
        <f>G53+G54</f>
        <v>16</v>
      </c>
      <c r="H55" s="34">
        <f>H53+H54</f>
        <v>16</v>
      </c>
    </row>
  </sheetData>
  <mergeCells count="99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L21:M21"/>
    <mergeCell ref="L23:M23"/>
    <mergeCell ref="L12:M12"/>
    <mergeCell ref="L15:M15"/>
    <mergeCell ref="K18:K19"/>
    <mergeCell ref="L18:M18"/>
    <mergeCell ref="L19:M19"/>
    <mergeCell ref="K20:M20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F43:H43"/>
    <mergeCell ref="F45:H45"/>
    <mergeCell ref="F52:H52"/>
    <mergeCell ref="A1:Q1"/>
    <mergeCell ref="J5:J16"/>
    <mergeCell ref="K6:K10"/>
    <mergeCell ref="K12:K15"/>
    <mergeCell ref="L7:L9"/>
    <mergeCell ref="L13:L14"/>
    <mergeCell ref="K16:M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3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3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180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22601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54">
        <v>5850154</v>
      </c>
      <c r="P5" s="19">
        <v>5839302</v>
      </c>
      <c r="Q5" s="8">
        <v>5559236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26390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5">
        <v>5201292</v>
      </c>
      <c r="P6" s="21">
        <v>5322752</v>
      </c>
      <c r="Q6" s="1">
        <v>5290198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465414</v>
      </c>
      <c r="G7" s="22">
        <v>467398</v>
      </c>
      <c r="H7" s="7">
        <v>470823</v>
      </c>
      <c r="I7" s="17"/>
      <c r="J7" s="188"/>
      <c r="K7" s="191"/>
      <c r="L7" s="190" t="s">
        <v>123</v>
      </c>
      <c r="M7" s="9" t="s">
        <v>34</v>
      </c>
      <c r="N7" s="20"/>
      <c r="O7" s="55">
        <v>4678922</v>
      </c>
      <c r="P7" s="21">
        <v>4726473</v>
      </c>
      <c r="Q7" s="1">
        <v>4778063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292500</v>
      </c>
      <c r="G8" s="23">
        <v>294800</v>
      </c>
      <c r="H8" s="4">
        <v>299300</v>
      </c>
      <c r="I8" s="24"/>
      <c r="J8" s="188"/>
      <c r="K8" s="191"/>
      <c r="L8" s="191"/>
      <c r="M8" s="9" t="s">
        <v>35</v>
      </c>
      <c r="N8" s="20"/>
      <c r="O8" s="55">
        <v>522370</v>
      </c>
      <c r="P8" s="21">
        <v>596279</v>
      </c>
      <c r="Q8" s="1">
        <v>512135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292500</v>
      </c>
      <c r="G9" s="23">
        <v>294800</v>
      </c>
      <c r="H9" s="4">
        <v>299300</v>
      </c>
      <c r="I9" s="17"/>
      <c r="J9" s="188"/>
      <c r="K9" s="191"/>
      <c r="L9" s="192"/>
      <c r="M9" s="9" t="s">
        <v>36</v>
      </c>
      <c r="N9" s="20" t="s">
        <v>125</v>
      </c>
      <c r="O9" s="55"/>
      <c r="P9" s="21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0.6284727146153747</v>
      </c>
      <c r="G10" s="25">
        <f>IF(G9=0,0,G9/G7)</f>
        <v>0.6307258482064536</v>
      </c>
      <c r="H10" s="26">
        <f>IF(H9=0,0,H9/H7)</f>
        <v>0.6356953674735516</v>
      </c>
      <c r="I10" s="17"/>
      <c r="J10" s="188"/>
      <c r="K10" s="192"/>
      <c r="L10" s="205" t="s">
        <v>71</v>
      </c>
      <c r="M10" s="206"/>
      <c r="N10" s="27"/>
      <c r="O10" s="55">
        <v>640525</v>
      </c>
      <c r="P10" s="21">
        <v>508610</v>
      </c>
      <c r="Q10" s="1">
        <v>255076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270100</v>
      </c>
      <c r="G11" s="23">
        <v>273800</v>
      </c>
      <c r="H11" s="4">
        <v>277800</v>
      </c>
      <c r="I11" s="17"/>
      <c r="J11" s="188"/>
      <c r="K11" s="199" t="s">
        <v>72</v>
      </c>
      <c r="L11" s="199"/>
      <c r="M11" s="199"/>
      <c r="N11" s="20" t="s">
        <v>181</v>
      </c>
      <c r="O11" s="59">
        <v>4743184</v>
      </c>
      <c r="P11" s="21">
        <v>4575054</v>
      </c>
      <c r="Q11" s="1">
        <v>4414042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0.9234188034188034</v>
      </c>
      <c r="G12" s="25">
        <f>IF(G11=0,0,G11/G9)</f>
        <v>0.9287652645861602</v>
      </c>
      <c r="H12" s="26">
        <f>IF(H11=0,0,H11/H9)</f>
        <v>0.9281657200133645</v>
      </c>
      <c r="I12" s="17"/>
      <c r="J12" s="188"/>
      <c r="K12" s="190" t="s">
        <v>128</v>
      </c>
      <c r="L12" s="198" t="s">
        <v>58</v>
      </c>
      <c r="M12" s="199"/>
      <c r="N12" s="20"/>
      <c r="O12" s="55">
        <v>3045989</v>
      </c>
      <c r="P12" s="21">
        <v>2984860</v>
      </c>
      <c r="Q12" s="1">
        <v>2919506</v>
      </c>
    </row>
    <row r="13" spans="1:17" ht="26.25" customHeight="1">
      <c r="A13" s="188"/>
      <c r="B13" s="198" t="s">
        <v>4</v>
      </c>
      <c r="C13" s="199"/>
      <c r="D13" s="199"/>
      <c r="E13" s="20"/>
      <c r="F13" s="60">
        <v>4760</v>
      </c>
      <c r="G13" s="28">
        <v>4740</v>
      </c>
      <c r="H13" s="3">
        <v>4740</v>
      </c>
      <c r="I13" s="17"/>
      <c r="J13" s="188"/>
      <c r="K13" s="191"/>
      <c r="L13" s="190" t="s">
        <v>129</v>
      </c>
      <c r="M13" s="9" t="s">
        <v>33</v>
      </c>
      <c r="N13" s="20"/>
      <c r="O13" s="55">
        <v>282935</v>
      </c>
      <c r="P13" s="21">
        <v>283728</v>
      </c>
      <c r="Q13" s="1">
        <v>306621</v>
      </c>
    </row>
    <row r="14" spans="1:17" ht="26.25" customHeight="1">
      <c r="A14" s="188"/>
      <c r="B14" s="198" t="s">
        <v>5</v>
      </c>
      <c r="C14" s="199"/>
      <c r="D14" s="199"/>
      <c r="E14" s="20"/>
      <c r="F14" s="60">
        <v>2080</v>
      </c>
      <c r="G14" s="28">
        <v>2087</v>
      </c>
      <c r="H14" s="3">
        <v>2105</v>
      </c>
      <c r="I14" s="17"/>
      <c r="J14" s="188"/>
      <c r="K14" s="191"/>
      <c r="L14" s="192"/>
      <c r="M14" s="9" t="s">
        <v>37</v>
      </c>
      <c r="N14" s="20"/>
      <c r="O14" s="55"/>
      <c r="P14" s="21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61">
        <v>2080</v>
      </c>
      <c r="G15" s="31">
        <v>2087</v>
      </c>
      <c r="H15" s="32">
        <v>2105</v>
      </c>
      <c r="I15" s="17"/>
      <c r="J15" s="188"/>
      <c r="K15" s="192"/>
      <c r="L15" s="205" t="s">
        <v>38</v>
      </c>
      <c r="M15" s="206"/>
      <c r="N15" s="27"/>
      <c r="O15" s="55">
        <v>1697195</v>
      </c>
      <c r="P15" s="21">
        <v>1590194</v>
      </c>
      <c r="Q15" s="1">
        <v>1494536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124843481</v>
      </c>
      <c r="G16" s="22">
        <v>126527904</v>
      </c>
      <c r="H16" s="7">
        <v>127804401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1106970</v>
      </c>
      <c r="P16" s="33">
        <f>P5-P11</f>
        <v>1264248</v>
      </c>
      <c r="Q16" s="34">
        <f>Q5-Q11</f>
        <v>1145194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18804024</v>
      </c>
      <c r="G17" s="23">
        <v>18988730</v>
      </c>
      <c r="H17" s="4">
        <v>19159820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3496967</v>
      </c>
      <c r="P17" s="19">
        <v>3402786</v>
      </c>
      <c r="Q17" s="8">
        <v>2522239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61061620</v>
      </c>
      <c r="G18" s="23">
        <v>62068820</v>
      </c>
      <c r="H18" s="4">
        <v>62808420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990400</v>
      </c>
      <c r="P18" s="21">
        <v>1314600</v>
      </c>
      <c r="Q18" s="1">
        <v>1033400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2931664</v>
      </c>
      <c r="G19" s="23">
        <v>2969158</v>
      </c>
      <c r="H19" s="4">
        <v>3009269</v>
      </c>
      <c r="I19" s="17"/>
      <c r="J19" s="188"/>
      <c r="K19" s="192"/>
      <c r="L19" s="198" t="s">
        <v>71</v>
      </c>
      <c r="M19" s="199"/>
      <c r="N19" s="20"/>
      <c r="O19" s="59">
        <v>2215105</v>
      </c>
      <c r="P19" s="21">
        <v>1845111</v>
      </c>
      <c r="Q19" s="1">
        <v>1232789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42046173</v>
      </c>
      <c r="G20" s="23">
        <v>42501196</v>
      </c>
      <c r="H20" s="4">
        <v>42826892</v>
      </c>
      <c r="I20" s="17"/>
      <c r="J20" s="188"/>
      <c r="K20" s="198" t="s">
        <v>78</v>
      </c>
      <c r="L20" s="199"/>
      <c r="M20" s="199"/>
      <c r="N20" s="35" t="s">
        <v>79</v>
      </c>
      <c r="O20" s="55">
        <v>4500262</v>
      </c>
      <c r="P20" s="21">
        <v>4365844</v>
      </c>
      <c r="Q20" s="1">
        <v>3996077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35803888</v>
      </c>
      <c r="G21" s="33">
        <v>36173300</v>
      </c>
      <c r="H21" s="34">
        <v>36515480</v>
      </c>
      <c r="I21" s="17"/>
      <c r="J21" s="188"/>
      <c r="K21" s="190" t="s">
        <v>41</v>
      </c>
      <c r="L21" s="198" t="s">
        <v>80</v>
      </c>
      <c r="M21" s="199"/>
      <c r="N21" s="20"/>
      <c r="O21" s="55">
        <v>1962432</v>
      </c>
      <c r="P21" s="21">
        <v>1685959</v>
      </c>
      <c r="Q21" s="1">
        <v>1283261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479</v>
      </c>
      <c r="G22" s="36">
        <v>467</v>
      </c>
      <c r="H22" s="37">
        <v>469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66" t="s">
        <v>119</v>
      </c>
      <c r="G23" s="6" t="s">
        <v>119</v>
      </c>
      <c r="H23" s="40" t="s">
        <v>119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2531050</v>
      </c>
      <c r="P23" s="21">
        <v>2675645</v>
      </c>
      <c r="Q23" s="1">
        <v>2708216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>
        <v>0.161</v>
      </c>
      <c r="G24" s="6">
        <v>0.171</v>
      </c>
      <c r="H24" s="40">
        <v>0.171</v>
      </c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-1003295</v>
      </c>
      <c r="P24" s="33">
        <f>P17-P20</f>
        <v>-963058</v>
      </c>
      <c r="Q24" s="34">
        <f>Q17-Q20</f>
        <v>-1473838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74" t="s">
        <v>117</v>
      </c>
      <c r="G25" s="38" t="s">
        <v>117</v>
      </c>
      <c r="H25" s="39" t="s">
        <v>117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103675</v>
      </c>
      <c r="P25" s="41">
        <f>P16+P24</f>
        <v>301190</v>
      </c>
      <c r="Q25" s="42">
        <f>Q16+Q24</f>
        <v>-328644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>
        <v>1</v>
      </c>
      <c r="G26" s="23">
        <v>1</v>
      </c>
      <c r="H26" s="4">
        <v>1</v>
      </c>
      <c r="I26" s="17"/>
      <c r="J26" s="195" t="s">
        <v>40</v>
      </c>
      <c r="K26" s="196"/>
      <c r="L26" s="196"/>
      <c r="M26" s="196"/>
      <c r="N26" s="13" t="s">
        <v>53</v>
      </c>
      <c r="O26" s="69"/>
      <c r="P26" s="43"/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60">
        <v>14500</v>
      </c>
      <c r="G27" s="28">
        <v>14500</v>
      </c>
      <c r="H27" s="3">
        <v>14500</v>
      </c>
      <c r="I27" s="17"/>
      <c r="J27" s="195" t="s">
        <v>86</v>
      </c>
      <c r="K27" s="196"/>
      <c r="L27" s="196"/>
      <c r="M27" s="196"/>
      <c r="N27" s="13" t="s">
        <v>94</v>
      </c>
      <c r="O27" s="69">
        <v>804749</v>
      </c>
      <c r="P27" s="43">
        <v>908424</v>
      </c>
      <c r="Q27" s="2">
        <v>1209614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60">
        <v>28</v>
      </c>
      <c r="G28" s="28">
        <v>28</v>
      </c>
      <c r="H28" s="3">
        <v>28</v>
      </c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60">
        <v>113406</v>
      </c>
      <c r="G29" s="28">
        <v>115720</v>
      </c>
      <c r="H29" s="3">
        <v>115602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908424</v>
      </c>
      <c r="P29" s="41">
        <f>P25-P26+P27-P28</f>
        <v>1209614</v>
      </c>
      <c r="Q29" s="42">
        <f>Q25-Q26+Q27-Q28</f>
        <v>880970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60">
        <v>26</v>
      </c>
      <c r="G30" s="28">
        <v>26</v>
      </c>
      <c r="H30" s="3">
        <v>25</v>
      </c>
      <c r="I30" s="17"/>
      <c r="J30" s="195" t="s">
        <v>89</v>
      </c>
      <c r="K30" s="196"/>
      <c r="L30" s="196"/>
      <c r="M30" s="196"/>
      <c r="N30" s="13" t="s">
        <v>97</v>
      </c>
      <c r="O30" s="69">
        <v>568536</v>
      </c>
      <c r="P30" s="43"/>
      <c r="Q30" s="2">
        <v>22</v>
      </c>
    </row>
    <row r="31" spans="1:17" ht="26.25" customHeight="1" thickBot="1">
      <c r="A31" s="188"/>
      <c r="B31" s="221" t="s">
        <v>61</v>
      </c>
      <c r="C31" s="222"/>
      <c r="D31" s="222"/>
      <c r="E31" s="20"/>
      <c r="F31" s="60">
        <v>115093</v>
      </c>
      <c r="G31" s="28">
        <v>106498</v>
      </c>
      <c r="H31" s="3">
        <v>108640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339888</v>
      </c>
      <c r="P31" s="41">
        <f>P29-P30</f>
        <v>1209614</v>
      </c>
      <c r="Q31" s="42">
        <f>Q29-Q30</f>
        <v>880948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60">
        <v>39152647</v>
      </c>
      <c r="G32" s="28">
        <v>39488320</v>
      </c>
      <c r="H32" s="3">
        <v>39412426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0.8042295587411677</v>
      </c>
      <c r="P32" s="44">
        <f>IF(P5=0,0,P5/(P11+P23))</f>
        <v>0.8053433193130759</v>
      </c>
      <c r="Q32" s="45">
        <f>IF(Q5=0,0,Q5/(Q11+Q23))</f>
        <v>0.7805440353326151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60">
        <v>196031</v>
      </c>
      <c r="G33" s="28">
        <v>362392</v>
      </c>
      <c r="H33" s="3">
        <v>221591</v>
      </c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60">
        <v>38956616</v>
      </c>
      <c r="G34" s="28">
        <v>39125928</v>
      </c>
      <c r="H34" s="3">
        <v>39190835</v>
      </c>
      <c r="I34" s="17"/>
      <c r="J34" s="195" t="s">
        <v>99</v>
      </c>
      <c r="K34" s="196"/>
      <c r="L34" s="196"/>
      <c r="M34" s="196"/>
      <c r="N34" s="13"/>
      <c r="O34" s="69">
        <v>3378000</v>
      </c>
      <c r="P34" s="43">
        <v>2950000</v>
      </c>
      <c r="Q34" s="2">
        <v>2000000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60">
        <v>30623414</v>
      </c>
      <c r="G35" s="28">
        <v>30969465</v>
      </c>
      <c r="H35" s="3">
        <v>31422335</v>
      </c>
      <c r="I35" s="17"/>
      <c r="J35" s="200" t="s">
        <v>132</v>
      </c>
      <c r="K35" s="201"/>
      <c r="L35" s="202" t="s">
        <v>39</v>
      </c>
      <c r="M35" s="203"/>
      <c r="N35" s="13"/>
      <c r="O35" s="69">
        <v>1079372</v>
      </c>
      <c r="P35" s="43">
        <v>1160447</v>
      </c>
      <c r="Q35" s="2">
        <v>1047477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0.7860901983888949</v>
      </c>
      <c r="G36" s="46">
        <f>IF(G35=0,0,G35/G34)</f>
        <v>0.7915330468327806</v>
      </c>
      <c r="H36" s="47">
        <f>IF(H35=0,0,H35/H34)</f>
        <v>0.8017776350006321</v>
      </c>
      <c r="I36" s="17"/>
      <c r="J36" s="195" t="s">
        <v>102</v>
      </c>
      <c r="K36" s="196"/>
      <c r="L36" s="196"/>
      <c r="M36" s="196"/>
      <c r="N36" s="13"/>
      <c r="O36" s="69">
        <v>42082571</v>
      </c>
      <c r="P36" s="43">
        <v>40721525</v>
      </c>
      <c r="Q36" s="2">
        <v>39046708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>
        <v>515691</v>
      </c>
      <c r="G37" s="22">
        <v>460507</v>
      </c>
      <c r="H37" s="7">
        <v>512398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6675406</v>
      </c>
      <c r="G38" s="23">
        <v>6632982</v>
      </c>
      <c r="H38" s="4">
        <v>6421018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2614151</v>
      </c>
      <c r="G39" s="23">
        <v>2448385</v>
      </c>
      <c r="H39" s="4">
        <v>2311331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4061255</v>
      </c>
      <c r="G40" s="23">
        <v>4184597</v>
      </c>
      <c r="H40" s="4">
        <v>4109687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83137</v>
      </c>
      <c r="G41" s="23">
        <v>157210</v>
      </c>
      <c r="H41" s="4">
        <v>188842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7274234</v>
      </c>
      <c r="G42" s="33">
        <f>G37+G38+G41</f>
        <v>7250699</v>
      </c>
      <c r="H42" s="34">
        <f>H37+H38+H41</f>
        <v>7122258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75" t="s">
        <v>182</v>
      </c>
      <c r="G43" s="75" t="s">
        <v>182</v>
      </c>
      <c r="H43" s="50" t="s">
        <v>182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2446</v>
      </c>
      <c r="G44" s="23">
        <v>2446</v>
      </c>
      <c r="H44" s="4">
        <v>2446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181">
        <v>37895</v>
      </c>
      <c r="G45" s="81">
        <v>37895</v>
      </c>
      <c r="H45" s="182">
        <v>37895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v>152.8</v>
      </c>
      <c r="G46" s="28">
        <v>152.6</v>
      </c>
      <c r="H46" s="3">
        <v>152.1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v>218</v>
      </c>
      <c r="G47" s="28">
        <v>214.2</v>
      </c>
      <c r="H47" s="3">
        <v>204.3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v>85.4</v>
      </c>
      <c r="G48" s="28">
        <v>79.1</v>
      </c>
      <c r="H48" s="3">
        <v>73.6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v>132.6</v>
      </c>
      <c r="G49" s="28">
        <v>135.1</v>
      </c>
      <c r="H49" s="3">
        <v>130.8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>
        <v>3.3</v>
      </c>
      <c r="G50" s="28">
        <v>3.7</v>
      </c>
      <c r="H50" s="3">
        <v>6.8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>
        <v>250</v>
      </c>
      <c r="G51" s="23">
        <v>250</v>
      </c>
      <c r="H51" s="4">
        <v>250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183">
        <v>24196</v>
      </c>
      <c r="G52" s="85">
        <v>24196</v>
      </c>
      <c r="H52" s="86">
        <v>24196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32</v>
      </c>
      <c r="G53" s="22">
        <v>32</v>
      </c>
      <c r="H53" s="7">
        <v>34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16</v>
      </c>
      <c r="G54" s="23">
        <v>15</v>
      </c>
      <c r="H54" s="4">
        <v>12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48</v>
      </c>
      <c r="G55" s="33">
        <f>G53+G54</f>
        <v>47</v>
      </c>
      <c r="H55" s="34">
        <f>H53+H54</f>
        <v>46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3.00390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157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162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27638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19">
        <v>2434898</v>
      </c>
      <c r="P5" s="19">
        <v>2237675</v>
      </c>
      <c r="Q5" s="114">
        <v>2342490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30784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21">
        <v>1855386</v>
      </c>
      <c r="P6" s="21">
        <v>1927037</v>
      </c>
      <c r="Q6" s="115">
        <v>2026631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22">
        <v>155714</v>
      </c>
      <c r="G7" s="22">
        <v>157896</v>
      </c>
      <c r="H7" s="116">
        <v>160031</v>
      </c>
      <c r="I7" s="17"/>
      <c r="J7" s="188"/>
      <c r="K7" s="191"/>
      <c r="L7" s="190" t="s">
        <v>123</v>
      </c>
      <c r="M7" s="9" t="s">
        <v>34</v>
      </c>
      <c r="N7" s="20"/>
      <c r="O7" s="21">
        <v>1855386</v>
      </c>
      <c r="P7" s="21">
        <v>1927037</v>
      </c>
      <c r="Q7" s="115">
        <v>2026631</v>
      </c>
    </row>
    <row r="8" spans="1:17" ht="26.25" customHeight="1">
      <c r="A8" s="188"/>
      <c r="B8" s="198" t="s">
        <v>2</v>
      </c>
      <c r="C8" s="199"/>
      <c r="D8" s="199"/>
      <c r="E8" s="20"/>
      <c r="F8" s="23">
        <v>153785</v>
      </c>
      <c r="G8" s="23">
        <v>155941</v>
      </c>
      <c r="H8" s="117">
        <v>158052</v>
      </c>
      <c r="I8" s="24"/>
      <c r="J8" s="188"/>
      <c r="K8" s="191"/>
      <c r="L8" s="191"/>
      <c r="M8" s="9" t="s">
        <v>35</v>
      </c>
      <c r="N8" s="20"/>
      <c r="O8" s="21"/>
      <c r="P8" s="21"/>
      <c r="Q8" s="115"/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23">
        <v>153785</v>
      </c>
      <c r="G9" s="23">
        <v>155941</v>
      </c>
      <c r="H9" s="117">
        <v>158052</v>
      </c>
      <c r="I9" s="17"/>
      <c r="J9" s="188"/>
      <c r="K9" s="191"/>
      <c r="L9" s="192"/>
      <c r="M9" s="9" t="s">
        <v>36</v>
      </c>
      <c r="N9" s="20" t="s">
        <v>125</v>
      </c>
      <c r="O9" s="21"/>
      <c r="P9" s="21"/>
      <c r="Q9" s="115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0.9876119038750529</v>
      </c>
      <c r="G10" s="25">
        <f>IF(G9=0,0,G9/G7)</f>
        <v>0.9876184323858742</v>
      </c>
      <c r="H10" s="118">
        <f>IF(H9=0,0,H9/H7)</f>
        <v>0.9876336459810912</v>
      </c>
      <c r="I10" s="17"/>
      <c r="J10" s="188"/>
      <c r="K10" s="192"/>
      <c r="L10" s="205" t="s">
        <v>71</v>
      </c>
      <c r="M10" s="206"/>
      <c r="N10" s="27"/>
      <c r="O10" s="21">
        <v>565262</v>
      </c>
      <c r="P10" s="21">
        <v>308940</v>
      </c>
      <c r="Q10" s="115">
        <v>309256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23">
        <v>144174</v>
      </c>
      <c r="G11" s="23">
        <v>147311</v>
      </c>
      <c r="H11" s="117">
        <v>150184</v>
      </c>
      <c r="I11" s="17"/>
      <c r="J11" s="188"/>
      <c r="K11" s="199" t="s">
        <v>72</v>
      </c>
      <c r="L11" s="199"/>
      <c r="M11" s="199"/>
      <c r="N11" s="20" t="s">
        <v>196</v>
      </c>
      <c r="O11" s="21">
        <v>1994601</v>
      </c>
      <c r="P11" s="21">
        <v>2059211</v>
      </c>
      <c r="Q11" s="115">
        <v>1987471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0.9375036577039373</v>
      </c>
      <c r="G12" s="25">
        <f>IF(G11=0,0,G11/G9)</f>
        <v>0.9446585567618523</v>
      </c>
      <c r="H12" s="118">
        <f>IF(H11=0,0,H11/H9)</f>
        <v>0.9502189152937008</v>
      </c>
      <c r="I12" s="17"/>
      <c r="J12" s="188"/>
      <c r="K12" s="190" t="s">
        <v>128</v>
      </c>
      <c r="L12" s="198" t="s">
        <v>58</v>
      </c>
      <c r="M12" s="199"/>
      <c r="N12" s="20"/>
      <c r="O12" s="21">
        <v>1503212</v>
      </c>
      <c r="P12" s="21">
        <v>1591384</v>
      </c>
      <c r="Q12" s="115">
        <v>1538660</v>
      </c>
    </row>
    <row r="13" spans="1:17" ht="26.25" customHeight="1">
      <c r="A13" s="188"/>
      <c r="B13" s="198" t="s">
        <v>4</v>
      </c>
      <c r="C13" s="199"/>
      <c r="D13" s="199"/>
      <c r="E13" s="20"/>
      <c r="F13" s="28">
        <v>1472</v>
      </c>
      <c r="G13" s="28">
        <v>1524</v>
      </c>
      <c r="H13" s="119">
        <v>1524</v>
      </c>
      <c r="I13" s="17"/>
      <c r="J13" s="188"/>
      <c r="K13" s="191"/>
      <c r="L13" s="190" t="s">
        <v>129</v>
      </c>
      <c r="M13" s="9" t="s">
        <v>33</v>
      </c>
      <c r="N13" s="20"/>
      <c r="O13" s="21">
        <v>68728</v>
      </c>
      <c r="P13" s="21">
        <v>77608</v>
      </c>
      <c r="Q13" s="115">
        <v>73905</v>
      </c>
    </row>
    <row r="14" spans="1:17" ht="26.25" customHeight="1">
      <c r="A14" s="188"/>
      <c r="B14" s="198" t="s">
        <v>5</v>
      </c>
      <c r="C14" s="199"/>
      <c r="D14" s="199"/>
      <c r="E14" s="20"/>
      <c r="F14" s="28">
        <v>1503</v>
      </c>
      <c r="G14" s="28">
        <v>1517</v>
      </c>
      <c r="H14" s="119">
        <v>1525</v>
      </c>
      <c r="I14" s="17"/>
      <c r="J14" s="188"/>
      <c r="K14" s="191"/>
      <c r="L14" s="192"/>
      <c r="M14" s="9" t="s">
        <v>37</v>
      </c>
      <c r="N14" s="20"/>
      <c r="O14" s="21"/>
      <c r="P14" s="21"/>
      <c r="Q14" s="115"/>
    </row>
    <row r="15" spans="1:17" ht="26.25" customHeight="1" thickBot="1">
      <c r="A15" s="189"/>
      <c r="B15" s="193" t="s">
        <v>103</v>
      </c>
      <c r="C15" s="194"/>
      <c r="D15" s="194"/>
      <c r="E15" s="30"/>
      <c r="F15" s="31">
        <v>1503</v>
      </c>
      <c r="G15" s="31">
        <v>1517</v>
      </c>
      <c r="H15" s="120">
        <v>1525</v>
      </c>
      <c r="I15" s="17"/>
      <c r="J15" s="188"/>
      <c r="K15" s="192"/>
      <c r="L15" s="205" t="s">
        <v>38</v>
      </c>
      <c r="M15" s="206"/>
      <c r="N15" s="27"/>
      <c r="O15" s="21">
        <v>488897</v>
      </c>
      <c r="P15" s="21">
        <v>467827</v>
      </c>
      <c r="Q15" s="115">
        <v>448811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22">
        <v>40058048</v>
      </c>
      <c r="G16" s="22">
        <v>40568818</v>
      </c>
      <c r="H16" s="116">
        <v>41065078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440297</v>
      </c>
      <c r="P16" s="33">
        <f>P5-P11</f>
        <v>178464</v>
      </c>
      <c r="Q16" s="108">
        <f>Q5-Q11</f>
        <v>355019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23">
        <v>5045861</v>
      </c>
      <c r="G17" s="23">
        <v>5045861</v>
      </c>
      <c r="H17" s="117">
        <v>5045861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19">
        <v>677088</v>
      </c>
      <c r="P17" s="19">
        <v>939595</v>
      </c>
      <c r="Q17" s="114">
        <v>897062</v>
      </c>
    </row>
    <row r="18" spans="1:17" ht="26.25" customHeight="1">
      <c r="A18" s="208"/>
      <c r="B18" s="217"/>
      <c r="C18" s="198" t="s">
        <v>9</v>
      </c>
      <c r="D18" s="199"/>
      <c r="E18" s="20"/>
      <c r="F18" s="23">
        <v>16911200</v>
      </c>
      <c r="G18" s="23">
        <v>17286400</v>
      </c>
      <c r="H18" s="117">
        <v>17659900</v>
      </c>
      <c r="I18" s="17"/>
      <c r="J18" s="188"/>
      <c r="K18" s="190" t="s">
        <v>129</v>
      </c>
      <c r="L18" s="198" t="s">
        <v>92</v>
      </c>
      <c r="M18" s="199"/>
      <c r="N18" s="20"/>
      <c r="O18" s="21">
        <v>198400</v>
      </c>
      <c r="P18" s="21">
        <v>375200</v>
      </c>
      <c r="Q18" s="115">
        <v>373500</v>
      </c>
    </row>
    <row r="19" spans="1:17" ht="26.25" customHeight="1">
      <c r="A19" s="208"/>
      <c r="B19" s="217"/>
      <c r="C19" s="198" t="s">
        <v>10</v>
      </c>
      <c r="D19" s="199"/>
      <c r="E19" s="20"/>
      <c r="F19" s="23">
        <v>1019874</v>
      </c>
      <c r="G19" s="23">
        <v>1043836</v>
      </c>
      <c r="H19" s="117">
        <v>1061058</v>
      </c>
      <c r="I19" s="17"/>
      <c r="J19" s="188"/>
      <c r="K19" s="192"/>
      <c r="L19" s="198" t="s">
        <v>71</v>
      </c>
      <c r="M19" s="199"/>
      <c r="N19" s="20"/>
      <c r="O19" s="21">
        <v>434978</v>
      </c>
      <c r="P19" s="21">
        <v>525850</v>
      </c>
      <c r="Q19" s="115">
        <v>470554</v>
      </c>
    </row>
    <row r="20" spans="1:17" ht="26.25" customHeight="1">
      <c r="A20" s="208"/>
      <c r="B20" s="217"/>
      <c r="C20" s="198" t="s">
        <v>11</v>
      </c>
      <c r="D20" s="199"/>
      <c r="E20" s="20"/>
      <c r="F20" s="23">
        <v>17081113</v>
      </c>
      <c r="G20" s="23">
        <v>17192721</v>
      </c>
      <c r="H20" s="117">
        <v>17298259</v>
      </c>
      <c r="I20" s="17"/>
      <c r="J20" s="188"/>
      <c r="K20" s="198" t="s">
        <v>78</v>
      </c>
      <c r="L20" s="199"/>
      <c r="M20" s="199"/>
      <c r="N20" s="35" t="s">
        <v>79</v>
      </c>
      <c r="O20" s="21">
        <v>999242</v>
      </c>
      <c r="P20" s="21">
        <v>1204019</v>
      </c>
      <c r="Q20" s="115">
        <v>1246534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33">
        <v>9742100</v>
      </c>
      <c r="G21" s="33">
        <v>9742100</v>
      </c>
      <c r="H21" s="108">
        <v>9742100</v>
      </c>
      <c r="I21" s="17"/>
      <c r="J21" s="188"/>
      <c r="K21" s="190" t="s">
        <v>41</v>
      </c>
      <c r="L21" s="198" t="s">
        <v>80</v>
      </c>
      <c r="M21" s="199"/>
      <c r="N21" s="20"/>
      <c r="O21" s="21">
        <v>422389</v>
      </c>
      <c r="P21" s="21">
        <v>602438</v>
      </c>
      <c r="Q21" s="115">
        <v>621826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36">
        <v>289</v>
      </c>
      <c r="G22" s="36">
        <v>291</v>
      </c>
      <c r="H22" s="121">
        <v>292</v>
      </c>
      <c r="I22" s="17"/>
      <c r="J22" s="188"/>
      <c r="K22" s="191"/>
      <c r="L22" s="6" t="s">
        <v>129</v>
      </c>
      <c r="M22" s="9" t="s">
        <v>101</v>
      </c>
      <c r="N22" s="20"/>
      <c r="O22" s="21"/>
      <c r="P22" s="21"/>
      <c r="Q22" s="115"/>
    </row>
    <row r="23" spans="1:17" ht="26.25" customHeight="1">
      <c r="A23" s="188"/>
      <c r="B23" s="198" t="s">
        <v>13</v>
      </c>
      <c r="C23" s="199"/>
      <c r="D23" s="199"/>
      <c r="E23" s="20"/>
      <c r="F23" s="6" t="s">
        <v>116</v>
      </c>
      <c r="G23" s="6" t="s">
        <v>116</v>
      </c>
      <c r="H23" s="122" t="s">
        <v>116</v>
      </c>
      <c r="I23" s="17"/>
      <c r="J23" s="188"/>
      <c r="K23" s="192"/>
      <c r="L23" s="198" t="s">
        <v>81</v>
      </c>
      <c r="M23" s="199"/>
      <c r="N23" s="20" t="s">
        <v>82</v>
      </c>
      <c r="O23" s="21">
        <v>576853</v>
      </c>
      <c r="P23" s="21">
        <v>601581</v>
      </c>
      <c r="Q23" s="115">
        <v>624708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"/>
      <c r="G24" s="6"/>
      <c r="H24" s="122"/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-322154</v>
      </c>
      <c r="P24" s="33">
        <f>P17-P20</f>
        <v>-264424</v>
      </c>
      <c r="Q24" s="108">
        <f>Q17-Q20</f>
        <v>-349472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6" t="s">
        <v>149</v>
      </c>
      <c r="G25" s="6" t="s">
        <v>149</v>
      </c>
      <c r="H25" s="122" t="s">
        <v>149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118143</v>
      </c>
      <c r="P25" s="41">
        <f>P16+P24</f>
        <v>-85960</v>
      </c>
      <c r="Q25" s="123">
        <f>Q16+Q24</f>
        <v>5547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23"/>
      <c r="G26" s="23"/>
      <c r="H26" s="117"/>
      <c r="I26" s="17"/>
      <c r="J26" s="195" t="s">
        <v>40</v>
      </c>
      <c r="K26" s="196"/>
      <c r="L26" s="196"/>
      <c r="M26" s="196"/>
      <c r="N26" s="13" t="s">
        <v>53</v>
      </c>
      <c r="O26" s="43"/>
      <c r="P26" s="43"/>
      <c r="Q26" s="124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28"/>
      <c r="G27" s="28"/>
      <c r="H27" s="119"/>
      <c r="I27" s="17"/>
      <c r="J27" s="195" t="s">
        <v>86</v>
      </c>
      <c r="K27" s="196"/>
      <c r="L27" s="196"/>
      <c r="M27" s="196"/>
      <c r="N27" s="13" t="s">
        <v>94</v>
      </c>
      <c r="O27" s="43">
        <v>7644</v>
      </c>
      <c r="P27" s="43">
        <v>125786</v>
      </c>
      <c r="Q27" s="124">
        <v>39826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28"/>
      <c r="G28" s="28"/>
      <c r="H28" s="119"/>
      <c r="I28" s="17"/>
      <c r="J28" s="195" t="s">
        <v>87</v>
      </c>
      <c r="K28" s="196"/>
      <c r="L28" s="196"/>
      <c r="M28" s="196"/>
      <c r="N28" s="13" t="s">
        <v>95</v>
      </c>
      <c r="O28" s="43"/>
      <c r="P28" s="43"/>
      <c r="Q28" s="124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28">
        <v>70418</v>
      </c>
      <c r="G29" s="28">
        <v>72746</v>
      </c>
      <c r="H29" s="119">
        <v>73683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125787</v>
      </c>
      <c r="P29" s="41">
        <f>P25-P26+P27-P28</f>
        <v>39826</v>
      </c>
      <c r="Q29" s="123">
        <f>Q25-Q26+Q27-Q28</f>
        <v>45373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28"/>
      <c r="G30" s="28"/>
      <c r="H30" s="119"/>
      <c r="I30" s="17"/>
      <c r="J30" s="195" t="s">
        <v>89</v>
      </c>
      <c r="K30" s="196"/>
      <c r="L30" s="196"/>
      <c r="M30" s="196"/>
      <c r="N30" s="13" t="s">
        <v>97</v>
      </c>
      <c r="O30" s="69">
        <v>10970</v>
      </c>
      <c r="P30" s="43"/>
      <c r="Q30" s="124"/>
    </row>
    <row r="31" spans="1:17" ht="26.25" customHeight="1" thickBot="1">
      <c r="A31" s="188"/>
      <c r="B31" s="221" t="s">
        <v>61</v>
      </c>
      <c r="C31" s="222"/>
      <c r="D31" s="222"/>
      <c r="E31" s="20"/>
      <c r="F31" s="28">
        <v>65923</v>
      </c>
      <c r="G31" s="28">
        <v>67411</v>
      </c>
      <c r="H31" s="119">
        <v>69781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114817</v>
      </c>
      <c r="P31" s="41">
        <f>P29-P30</f>
        <v>39826</v>
      </c>
      <c r="Q31" s="123">
        <f>Q29-Q30</f>
        <v>45373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28">
        <v>23274765</v>
      </c>
      <c r="G32" s="28">
        <v>23945709</v>
      </c>
      <c r="H32" s="119">
        <v>24839611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0.946895414034239</v>
      </c>
      <c r="P32" s="44">
        <f>IF(P5=0,0,P5/(P11+P23))</f>
        <v>0.8409808057149901</v>
      </c>
      <c r="Q32" s="125">
        <f>IF(Q5=0,0,Q5/(Q11+Q23))</f>
        <v>0.8967570752234054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28"/>
      <c r="G33" s="28"/>
      <c r="H33" s="119"/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12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28">
        <v>23274765</v>
      </c>
      <c r="G34" s="28">
        <v>23945709</v>
      </c>
      <c r="H34" s="119">
        <v>24839611</v>
      </c>
      <c r="I34" s="17"/>
      <c r="J34" s="195" t="s">
        <v>99</v>
      </c>
      <c r="K34" s="196"/>
      <c r="L34" s="196"/>
      <c r="M34" s="196"/>
      <c r="N34" s="13"/>
      <c r="O34" s="43">
        <v>1000240</v>
      </c>
      <c r="P34" s="43">
        <v>834790</v>
      </c>
      <c r="Q34" s="124">
        <v>779810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28">
        <v>18784826</v>
      </c>
      <c r="G35" s="28">
        <v>19617491</v>
      </c>
      <c r="H35" s="119">
        <v>20280331</v>
      </c>
      <c r="I35" s="17"/>
      <c r="J35" s="200" t="s">
        <v>132</v>
      </c>
      <c r="K35" s="201"/>
      <c r="L35" s="202" t="s">
        <v>39</v>
      </c>
      <c r="M35" s="203"/>
      <c r="N35" s="13"/>
      <c r="O35" s="43">
        <v>220001</v>
      </c>
      <c r="P35" s="43">
        <v>289181</v>
      </c>
      <c r="Q35" s="124">
        <v>483398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0.8070898245374336</v>
      </c>
      <c r="G36" s="46">
        <f>IF(G35=0,0,G35/G34)</f>
        <v>0.8192487013017656</v>
      </c>
      <c r="H36" s="126">
        <f>IF(H35=0,0,H35/H34)</f>
        <v>0.8164512318651045</v>
      </c>
      <c r="I36" s="17"/>
      <c r="J36" s="195" t="s">
        <v>102</v>
      </c>
      <c r="K36" s="196"/>
      <c r="L36" s="196"/>
      <c r="M36" s="196"/>
      <c r="N36" s="13"/>
      <c r="O36" s="43">
        <v>12761194</v>
      </c>
      <c r="P36" s="43">
        <v>12534813</v>
      </c>
      <c r="Q36" s="124">
        <v>12283604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22"/>
      <c r="G37" s="22"/>
      <c r="H37" s="116"/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23">
        <v>2431208</v>
      </c>
      <c r="G38" s="23">
        <v>2489986</v>
      </c>
      <c r="H38" s="117">
        <v>2344358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23">
        <v>1499246</v>
      </c>
      <c r="G39" s="23">
        <v>1585816</v>
      </c>
      <c r="H39" s="117">
        <v>1531015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23">
        <v>931962</v>
      </c>
      <c r="G40" s="23">
        <v>904170</v>
      </c>
      <c r="H40" s="117">
        <v>813343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23">
        <v>140246</v>
      </c>
      <c r="G41" s="23">
        <v>170806</v>
      </c>
      <c r="H41" s="117">
        <v>267821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2571454</v>
      </c>
      <c r="G42" s="33">
        <f>G37+G38+G41</f>
        <v>2660792</v>
      </c>
      <c r="H42" s="108">
        <f>H37+H38+H41</f>
        <v>2612179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56" t="s">
        <v>148</v>
      </c>
      <c r="G43" s="22" t="s">
        <v>148</v>
      </c>
      <c r="H43" s="116" t="s">
        <v>148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87">
        <v>1462</v>
      </c>
      <c r="G44" s="23">
        <v>1462</v>
      </c>
      <c r="H44" s="4">
        <v>1462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127">
        <v>30769</v>
      </c>
      <c r="G45" s="51">
        <v>30769</v>
      </c>
      <c r="H45" s="52">
        <v>30769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128">
        <v>98.8</v>
      </c>
      <c r="G46" s="28">
        <v>98.2</v>
      </c>
      <c r="H46" s="3">
        <v>99.9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128">
        <v>129.4</v>
      </c>
      <c r="G47" s="28">
        <v>126.9</v>
      </c>
      <c r="H47" s="3">
        <v>115.6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128">
        <v>79.8</v>
      </c>
      <c r="G48" s="28">
        <v>80.8</v>
      </c>
      <c r="H48" s="3">
        <v>75.5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128">
        <v>49.6</v>
      </c>
      <c r="G49" s="28">
        <v>46.1</v>
      </c>
      <c r="H49" s="3">
        <v>40.1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128">
        <v>7.5</v>
      </c>
      <c r="G50" s="28">
        <v>7.5</v>
      </c>
      <c r="H50" s="3">
        <v>7.5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87">
        <v>300</v>
      </c>
      <c r="G51" s="23">
        <v>300</v>
      </c>
      <c r="H51" s="4">
        <v>300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129">
        <v>30956</v>
      </c>
      <c r="G52" s="53">
        <v>30956</v>
      </c>
      <c r="H52" s="5">
        <v>30956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22">
        <v>8</v>
      </c>
      <c r="G53" s="22">
        <v>9</v>
      </c>
      <c r="H53" s="116">
        <v>9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23">
        <v>5</v>
      </c>
      <c r="G54" s="23">
        <v>4</v>
      </c>
      <c r="H54" s="117">
        <v>4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13</v>
      </c>
      <c r="G55" s="33">
        <f>G53+G54</f>
        <v>13</v>
      </c>
      <c r="H55" s="108">
        <f>H53+H54</f>
        <v>13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157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163</v>
      </c>
      <c r="D3" s="12"/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26624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19">
        <v>1052302</v>
      </c>
      <c r="P5" s="8">
        <v>1089675</v>
      </c>
      <c r="Q5" s="8">
        <v>1146519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27716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21">
        <v>1017400</v>
      </c>
      <c r="P6" s="1">
        <v>1004351</v>
      </c>
      <c r="Q6" s="1">
        <v>1008712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22">
        <v>86884</v>
      </c>
      <c r="G7" s="7">
        <v>87283</v>
      </c>
      <c r="H7" s="7">
        <v>87548</v>
      </c>
      <c r="I7" s="17"/>
      <c r="J7" s="188"/>
      <c r="K7" s="191"/>
      <c r="L7" s="190" t="s">
        <v>123</v>
      </c>
      <c r="M7" s="9" t="s">
        <v>34</v>
      </c>
      <c r="N7" s="20"/>
      <c r="O7" s="21">
        <v>916049</v>
      </c>
      <c r="P7" s="1">
        <v>920443</v>
      </c>
      <c r="Q7" s="1">
        <v>928152</v>
      </c>
    </row>
    <row r="8" spans="1:17" ht="26.25" customHeight="1">
      <c r="A8" s="188"/>
      <c r="B8" s="198" t="s">
        <v>2</v>
      </c>
      <c r="C8" s="199"/>
      <c r="D8" s="199"/>
      <c r="E8" s="20"/>
      <c r="F8" s="23">
        <v>77668</v>
      </c>
      <c r="G8" s="4">
        <v>77850</v>
      </c>
      <c r="H8" s="4">
        <v>77857</v>
      </c>
      <c r="I8" s="24"/>
      <c r="J8" s="188"/>
      <c r="K8" s="191"/>
      <c r="L8" s="191"/>
      <c r="M8" s="9" t="s">
        <v>35</v>
      </c>
      <c r="N8" s="20"/>
      <c r="O8" s="21">
        <v>100556</v>
      </c>
      <c r="P8" s="1">
        <v>83192</v>
      </c>
      <c r="Q8" s="1">
        <v>80177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23">
        <v>77668</v>
      </c>
      <c r="G9" s="4">
        <v>77850</v>
      </c>
      <c r="H9" s="4">
        <v>77857</v>
      </c>
      <c r="I9" s="17"/>
      <c r="J9" s="188"/>
      <c r="K9" s="191"/>
      <c r="L9" s="192"/>
      <c r="M9" s="9" t="s">
        <v>36</v>
      </c>
      <c r="N9" s="20" t="s">
        <v>125</v>
      </c>
      <c r="O9" s="21"/>
      <c r="P9" s="1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25">
        <f>IF(F9=0,0,F9/F7)</f>
        <v>0.893927535564661</v>
      </c>
      <c r="G10" s="26">
        <f>IF(G9=0,0,G9/G7)</f>
        <v>0.8919262628461442</v>
      </c>
      <c r="H10" s="26">
        <f>IF(H9=0,0,H9/H7)</f>
        <v>0.8893064376113675</v>
      </c>
      <c r="I10" s="17"/>
      <c r="J10" s="188"/>
      <c r="K10" s="192"/>
      <c r="L10" s="205" t="s">
        <v>71</v>
      </c>
      <c r="M10" s="206"/>
      <c r="N10" s="27"/>
      <c r="O10" s="21">
        <v>34819</v>
      </c>
      <c r="P10" s="1">
        <v>84920</v>
      </c>
      <c r="Q10" s="1">
        <v>137819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23">
        <v>72292</v>
      </c>
      <c r="G11" s="4">
        <v>72745</v>
      </c>
      <c r="H11" s="4">
        <v>73371</v>
      </c>
      <c r="I11" s="17"/>
      <c r="J11" s="188"/>
      <c r="K11" s="199" t="s">
        <v>72</v>
      </c>
      <c r="L11" s="199"/>
      <c r="M11" s="199"/>
      <c r="N11" s="20" t="s">
        <v>210</v>
      </c>
      <c r="O11" s="21">
        <v>855449</v>
      </c>
      <c r="P11" s="1">
        <v>823090</v>
      </c>
      <c r="Q11" s="1">
        <v>815655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25">
        <f>IF(F11=0,0,F11/F9)</f>
        <v>0.930782304166452</v>
      </c>
      <c r="G12" s="26">
        <f>IF(G11=0,0,G11/G9)</f>
        <v>0.9344251766217084</v>
      </c>
      <c r="H12" s="26">
        <f>IF(H11=0,0,H11/H9)</f>
        <v>0.9423815456542122</v>
      </c>
      <c r="I12" s="17"/>
      <c r="J12" s="188"/>
      <c r="K12" s="190" t="s">
        <v>128</v>
      </c>
      <c r="L12" s="198" t="s">
        <v>58</v>
      </c>
      <c r="M12" s="199"/>
      <c r="N12" s="20"/>
      <c r="O12" s="21">
        <v>543952</v>
      </c>
      <c r="P12" s="1">
        <v>524121</v>
      </c>
      <c r="Q12" s="1">
        <v>532900</v>
      </c>
    </row>
    <row r="13" spans="1:17" ht="26.25" customHeight="1">
      <c r="A13" s="188"/>
      <c r="B13" s="198" t="s">
        <v>4</v>
      </c>
      <c r="C13" s="199"/>
      <c r="D13" s="199"/>
      <c r="E13" s="20"/>
      <c r="F13" s="28">
        <v>718</v>
      </c>
      <c r="G13" s="3">
        <v>736</v>
      </c>
      <c r="H13" s="3">
        <v>736</v>
      </c>
      <c r="I13" s="17"/>
      <c r="J13" s="188"/>
      <c r="K13" s="191"/>
      <c r="L13" s="190" t="s">
        <v>129</v>
      </c>
      <c r="M13" s="9" t="s">
        <v>33</v>
      </c>
      <c r="N13" s="20"/>
      <c r="O13" s="21">
        <v>51430</v>
      </c>
      <c r="P13" s="1">
        <v>53009</v>
      </c>
      <c r="Q13" s="1">
        <v>58599</v>
      </c>
    </row>
    <row r="14" spans="1:17" ht="26.25" customHeight="1">
      <c r="A14" s="188"/>
      <c r="B14" s="198" t="s">
        <v>5</v>
      </c>
      <c r="C14" s="199"/>
      <c r="D14" s="199"/>
      <c r="E14" s="20"/>
      <c r="F14" s="28">
        <v>1071</v>
      </c>
      <c r="G14" s="3">
        <v>1077</v>
      </c>
      <c r="H14" s="3">
        <v>1082</v>
      </c>
      <c r="I14" s="17"/>
      <c r="J14" s="188"/>
      <c r="K14" s="191"/>
      <c r="L14" s="192"/>
      <c r="M14" s="9" t="s">
        <v>37</v>
      </c>
      <c r="N14" s="20"/>
      <c r="O14" s="21"/>
      <c r="P14" s="1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31">
        <v>1071</v>
      </c>
      <c r="G15" s="32">
        <v>1077</v>
      </c>
      <c r="H15" s="32">
        <v>1082</v>
      </c>
      <c r="I15" s="17"/>
      <c r="J15" s="188"/>
      <c r="K15" s="192"/>
      <c r="L15" s="205" t="s">
        <v>38</v>
      </c>
      <c r="M15" s="206"/>
      <c r="N15" s="27"/>
      <c r="O15" s="21">
        <v>311497</v>
      </c>
      <c r="P15" s="1">
        <v>298969</v>
      </c>
      <c r="Q15" s="1">
        <v>282755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22">
        <v>27443150</v>
      </c>
      <c r="G16" s="7">
        <v>27812372</v>
      </c>
      <c r="H16" s="7">
        <v>28243591</v>
      </c>
      <c r="I16" s="17"/>
      <c r="J16" s="189"/>
      <c r="K16" s="193" t="s">
        <v>73</v>
      </c>
      <c r="L16" s="194"/>
      <c r="M16" s="194"/>
      <c r="N16" s="30" t="s">
        <v>74</v>
      </c>
      <c r="O16" s="33">
        <f>O5-O11</f>
        <v>196853</v>
      </c>
      <c r="P16" s="34">
        <f>P5-P11</f>
        <v>266585</v>
      </c>
      <c r="Q16" s="34">
        <f>Q5-Q11</f>
        <v>330864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23">
        <v>4819577</v>
      </c>
      <c r="G17" s="4">
        <v>4896067</v>
      </c>
      <c r="H17" s="4">
        <v>4977967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19">
        <v>747530</v>
      </c>
      <c r="P17" s="8">
        <v>473795</v>
      </c>
      <c r="Q17" s="8">
        <v>1049216</v>
      </c>
    </row>
    <row r="18" spans="1:17" ht="26.25" customHeight="1">
      <c r="A18" s="208"/>
      <c r="B18" s="217"/>
      <c r="C18" s="198" t="s">
        <v>9</v>
      </c>
      <c r="D18" s="199"/>
      <c r="E18" s="20"/>
      <c r="F18" s="23">
        <v>11434160</v>
      </c>
      <c r="G18" s="4">
        <v>11598760</v>
      </c>
      <c r="H18" s="4">
        <v>11858760</v>
      </c>
      <c r="I18" s="17"/>
      <c r="J18" s="188"/>
      <c r="K18" s="190" t="s">
        <v>129</v>
      </c>
      <c r="L18" s="198" t="s">
        <v>92</v>
      </c>
      <c r="M18" s="199"/>
      <c r="N18" s="20"/>
      <c r="O18" s="21">
        <v>303800</v>
      </c>
      <c r="P18" s="1">
        <v>164600</v>
      </c>
      <c r="Q18" s="1">
        <v>757400</v>
      </c>
    </row>
    <row r="19" spans="1:17" ht="26.25" customHeight="1">
      <c r="A19" s="208"/>
      <c r="B19" s="217"/>
      <c r="C19" s="198" t="s">
        <v>10</v>
      </c>
      <c r="D19" s="199"/>
      <c r="E19" s="20"/>
      <c r="F19" s="23">
        <v>1175609</v>
      </c>
      <c r="G19" s="4">
        <v>1193170</v>
      </c>
      <c r="H19" s="4">
        <v>1202981</v>
      </c>
      <c r="I19" s="17"/>
      <c r="J19" s="188"/>
      <c r="K19" s="192"/>
      <c r="L19" s="198" t="s">
        <v>71</v>
      </c>
      <c r="M19" s="199"/>
      <c r="N19" s="20"/>
      <c r="O19" s="21">
        <v>283680</v>
      </c>
      <c r="P19" s="1">
        <v>185884</v>
      </c>
      <c r="Q19" s="1">
        <v>138145</v>
      </c>
    </row>
    <row r="20" spans="1:17" ht="26.25" customHeight="1">
      <c r="A20" s="208"/>
      <c r="B20" s="217"/>
      <c r="C20" s="198" t="s">
        <v>11</v>
      </c>
      <c r="D20" s="199"/>
      <c r="E20" s="20"/>
      <c r="F20" s="23">
        <v>10013804</v>
      </c>
      <c r="G20" s="4">
        <v>10124375</v>
      </c>
      <c r="H20" s="4">
        <v>10203883</v>
      </c>
      <c r="I20" s="17"/>
      <c r="J20" s="188"/>
      <c r="K20" s="198" t="s">
        <v>78</v>
      </c>
      <c r="L20" s="199"/>
      <c r="M20" s="199"/>
      <c r="N20" s="35" t="s">
        <v>79</v>
      </c>
      <c r="O20" s="21">
        <v>943450</v>
      </c>
      <c r="P20" s="1">
        <v>787152</v>
      </c>
      <c r="Q20" s="1">
        <v>1379196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33">
        <v>9056630</v>
      </c>
      <c r="G21" s="34">
        <v>9209610</v>
      </c>
      <c r="H21" s="34">
        <v>9373410</v>
      </c>
      <c r="I21" s="17"/>
      <c r="J21" s="188"/>
      <c r="K21" s="190" t="s">
        <v>41</v>
      </c>
      <c r="L21" s="198" t="s">
        <v>80</v>
      </c>
      <c r="M21" s="199"/>
      <c r="N21" s="20"/>
      <c r="O21" s="21">
        <v>544793</v>
      </c>
      <c r="P21" s="1">
        <v>369222</v>
      </c>
      <c r="Q21" s="1">
        <v>431219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36">
        <v>335</v>
      </c>
      <c r="G22" s="37">
        <v>336</v>
      </c>
      <c r="H22" s="37">
        <v>337</v>
      </c>
      <c r="I22" s="17"/>
      <c r="J22" s="188"/>
      <c r="K22" s="191"/>
      <c r="L22" s="6" t="s">
        <v>129</v>
      </c>
      <c r="M22" s="9" t="s">
        <v>101</v>
      </c>
      <c r="N22" s="20"/>
      <c r="O22" s="21"/>
      <c r="P22" s="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38" t="s">
        <v>116</v>
      </c>
      <c r="G23" s="39" t="s">
        <v>116</v>
      </c>
      <c r="H23" s="39" t="s">
        <v>116</v>
      </c>
      <c r="I23" s="17"/>
      <c r="J23" s="188"/>
      <c r="K23" s="192"/>
      <c r="L23" s="198" t="s">
        <v>81</v>
      </c>
      <c r="M23" s="199"/>
      <c r="N23" s="20" t="s">
        <v>82</v>
      </c>
      <c r="O23" s="21">
        <v>398657</v>
      </c>
      <c r="P23" s="1">
        <v>417930</v>
      </c>
      <c r="Q23" s="1">
        <v>947977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"/>
      <c r="G24" s="40"/>
      <c r="H24" s="40"/>
      <c r="I24" s="17"/>
      <c r="J24" s="189"/>
      <c r="K24" s="193" t="s">
        <v>83</v>
      </c>
      <c r="L24" s="194"/>
      <c r="M24" s="194"/>
      <c r="N24" s="30" t="s">
        <v>84</v>
      </c>
      <c r="O24" s="33">
        <f>O17-O20</f>
        <v>-195920</v>
      </c>
      <c r="P24" s="34">
        <f>P17-P20</f>
        <v>-313357</v>
      </c>
      <c r="Q24" s="34">
        <f>Q17-Q20</f>
        <v>-329980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38" t="s">
        <v>149</v>
      </c>
      <c r="G25" s="39" t="s">
        <v>149</v>
      </c>
      <c r="H25" s="39" t="s">
        <v>149</v>
      </c>
      <c r="I25" s="17"/>
      <c r="J25" s="195" t="s">
        <v>85</v>
      </c>
      <c r="K25" s="196"/>
      <c r="L25" s="196"/>
      <c r="M25" s="196"/>
      <c r="N25" s="13" t="s">
        <v>93</v>
      </c>
      <c r="O25" s="41">
        <f>O16+O24</f>
        <v>933</v>
      </c>
      <c r="P25" s="42">
        <f>P16+P24</f>
        <v>-46772</v>
      </c>
      <c r="Q25" s="42">
        <f>Q16+Q24</f>
        <v>884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23"/>
      <c r="G26" s="4"/>
      <c r="H26" s="4"/>
      <c r="I26" s="17"/>
      <c r="J26" s="195" t="s">
        <v>40</v>
      </c>
      <c r="K26" s="196"/>
      <c r="L26" s="196"/>
      <c r="M26" s="196"/>
      <c r="N26" s="13" t="s">
        <v>53</v>
      </c>
      <c r="O26" s="43"/>
      <c r="P26" s="2"/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28"/>
      <c r="G27" s="3"/>
      <c r="H27" s="3"/>
      <c r="I27" s="17"/>
      <c r="J27" s="195" t="s">
        <v>86</v>
      </c>
      <c r="K27" s="196"/>
      <c r="L27" s="196"/>
      <c r="M27" s="196"/>
      <c r="N27" s="13" t="s">
        <v>94</v>
      </c>
      <c r="O27" s="43">
        <v>76916</v>
      </c>
      <c r="P27" s="2">
        <v>77849</v>
      </c>
      <c r="Q27" s="2">
        <v>31077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28"/>
      <c r="G28" s="3"/>
      <c r="H28" s="3"/>
      <c r="I28" s="17"/>
      <c r="J28" s="195" t="s">
        <v>87</v>
      </c>
      <c r="K28" s="196"/>
      <c r="L28" s="196"/>
      <c r="M28" s="196"/>
      <c r="N28" s="13" t="s">
        <v>95</v>
      </c>
      <c r="O28" s="43"/>
      <c r="P28" s="2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28">
        <v>29664</v>
      </c>
      <c r="G29" s="3">
        <v>29646</v>
      </c>
      <c r="H29" s="3">
        <v>27833</v>
      </c>
      <c r="I29" s="17"/>
      <c r="J29" s="195" t="s">
        <v>88</v>
      </c>
      <c r="K29" s="196"/>
      <c r="L29" s="196"/>
      <c r="M29" s="196"/>
      <c r="N29" s="13" t="s">
        <v>96</v>
      </c>
      <c r="O29" s="41">
        <f>O25-O26+O27-O28</f>
        <v>77849</v>
      </c>
      <c r="P29" s="42">
        <f>P25-P26+P27-P28</f>
        <v>31077</v>
      </c>
      <c r="Q29" s="42">
        <f>Q25-Q26+Q27-Q28</f>
        <v>31961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28"/>
      <c r="G30" s="3"/>
      <c r="H30" s="3"/>
      <c r="I30" s="17"/>
      <c r="J30" s="195" t="s">
        <v>89</v>
      </c>
      <c r="K30" s="196"/>
      <c r="L30" s="196"/>
      <c r="M30" s="196"/>
      <c r="N30" s="13" t="s">
        <v>97</v>
      </c>
      <c r="O30" s="43">
        <v>31740</v>
      </c>
      <c r="P30" s="2">
        <v>2053</v>
      </c>
      <c r="Q30" s="2">
        <v>124</v>
      </c>
    </row>
    <row r="31" spans="1:17" ht="26.25" customHeight="1" thickBot="1">
      <c r="A31" s="188"/>
      <c r="B31" s="221" t="s">
        <v>61</v>
      </c>
      <c r="C31" s="222"/>
      <c r="D31" s="222"/>
      <c r="E31" s="20"/>
      <c r="F31" s="28">
        <v>24789</v>
      </c>
      <c r="G31" s="3">
        <v>25540</v>
      </c>
      <c r="H31" s="3">
        <v>24788</v>
      </c>
      <c r="I31" s="17"/>
      <c r="J31" s="195" t="s">
        <v>90</v>
      </c>
      <c r="K31" s="196"/>
      <c r="L31" s="196"/>
      <c r="M31" s="196"/>
      <c r="N31" s="13" t="s">
        <v>98</v>
      </c>
      <c r="O31" s="41">
        <f>O29-O30</f>
        <v>46109</v>
      </c>
      <c r="P31" s="42">
        <f>P29-P30</f>
        <v>29024</v>
      </c>
      <c r="Q31" s="42">
        <f>Q29-Q30</f>
        <v>31837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28">
        <v>9158224</v>
      </c>
      <c r="G32" s="3">
        <v>9482248</v>
      </c>
      <c r="H32" s="3">
        <v>9132006</v>
      </c>
      <c r="I32" s="17"/>
      <c r="J32" s="195" t="s">
        <v>109</v>
      </c>
      <c r="K32" s="196"/>
      <c r="L32" s="196"/>
      <c r="M32" s="196"/>
      <c r="N32" s="13"/>
      <c r="O32" s="44">
        <f>IF(O5=0,0,O5/(O11+O23))</f>
        <v>0.8390853723688428</v>
      </c>
      <c r="P32" s="45">
        <f>IF(P5=0,0,P5/(P11+P23))</f>
        <v>0.8780478960854781</v>
      </c>
      <c r="Q32" s="45">
        <f>IF(Q5=0,0,Q5/(Q11+Q23))</f>
        <v>0.6500897012528691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28"/>
      <c r="G33" s="3"/>
      <c r="H33" s="3"/>
      <c r="I33" s="17"/>
      <c r="J33" s="195" t="s">
        <v>110</v>
      </c>
      <c r="K33" s="196"/>
      <c r="L33" s="196"/>
      <c r="M33" s="196"/>
      <c r="N33" s="13"/>
      <c r="O33" s="44">
        <f>IF(O31&lt;0,O31/(O6-O9),0)</f>
        <v>0</v>
      </c>
      <c r="P33" s="45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28">
        <v>9158224</v>
      </c>
      <c r="G34" s="3">
        <v>9482248</v>
      </c>
      <c r="H34" s="3">
        <v>9132006</v>
      </c>
      <c r="I34" s="17"/>
      <c r="J34" s="195" t="s">
        <v>99</v>
      </c>
      <c r="K34" s="196"/>
      <c r="L34" s="196"/>
      <c r="M34" s="196"/>
      <c r="N34" s="13"/>
      <c r="O34" s="43">
        <v>419055</v>
      </c>
      <c r="P34" s="2">
        <v>353996</v>
      </c>
      <c r="Q34" s="2">
        <v>355641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28">
        <v>7468228</v>
      </c>
      <c r="G35" s="3">
        <v>7528098</v>
      </c>
      <c r="H35" s="3">
        <v>7625294</v>
      </c>
      <c r="I35" s="17"/>
      <c r="J35" s="200" t="s">
        <v>132</v>
      </c>
      <c r="K35" s="201"/>
      <c r="L35" s="202" t="s">
        <v>39</v>
      </c>
      <c r="M35" s="203"/>
      <c r="N35" s="13"/>
      <c r="O35" s="43">
        <v>221318</v>
      </c>
      <c r="P35" s="2">
        <v>247821</v>
      </c>
      <c r="Q35" s="2">
        <v>292332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46">
        <f>IF(F35=0,0,F35/F34)</f>
        <v>0.8154668416059707</v>
      </c>
      <c r="G36" s="47">
        <f>IF(G35=0,0,G35/G34)</f>
        <v>0.7939149028795703</v>
      </c>
      <c r="H36" s="47">
        <f>IF(H35=0,0,H35/H34)</f>
        <v>0.835007554747555</v>
      </c>
      <c r="I36" s="17"/>
      <c r="J36" s="195" t="s">
        <v>102</v>
      </c>
      <c r="K36" s="196"/>
      <c r="L36" s="196"/>
      <c r="M36" s="196"/>
      <c r="N36" s="13"/>
      <c r="O36" s="43">
        <v>8205181</v>
      </c>
      <c r="P36" s="2">
        <v>7951851</v>
      </c>
      <c r="Q36" s="2">
        <v>7761274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22">
        <v>51716</v>
      </c>
      <c r="G37" s="7">
        <v>43974</v>
      </c>
      <c r="H37" s="7">
        <v>68900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23">
        <v>1081640</v>
      </c>
      <c r="G38" s="4">
        <v>1030803</v>
      </c>
      <c r="H38" s="4">
        <v>968254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23">
        <v>518867</v>
      </c>
      <c r="G39" s="4">
        <v>512662</v>
      </c>
      <c r="H39" s="4">
        <v>498098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23">
        <v>562773</v>
      </c>
      <c r="G40" s="4">
        <v>518141</v>
      </c>
      <c r="H40" s="4">
        <v>470156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23">
        <v>120750</v>
      </c>
      <c r="G41" s="4">
        <v>166243</v>
      </c>
      <c r="H41" s="4">
        <v>214099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33">
        <f>F37+F38+F41</f>
        <v>1254106</v>
      </c>
      <c r="G42" s="34">
        <f>G37+G38+G41</f>
        <v>1241020</v>
      </c>
      <c r="H42" s="34">
        <f>H37+H38+H41</f>
        <v>1251253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49" t="s">
        <v>148</v>
      </c>
      <c r="G43" s="50" t="s">
        <v>148</v>
      </c>
      <c r="H43" s="50" t="s">
        <v>148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23">
        <v>2047</v>
      </c>
      <c r="G44" s="4">
        <v>2047</v>
      </c>
      <c r="H44" s="4">
        <v>2047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82" t="s">
        <v>164</v>
      </c>
      <c r="G45" s="83" t="s">
        <v>164</v>
      </c>
      <c r="H45" s="83" t="s">
        <v>164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28">
        <v>122.7</v>
      </c>
      <c r="G46" s="3">
        <v>122.3</v>
      </c>
      <c r="H46" s="3">
        <v>121.7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28">
        <v>144.8</v>
      </c>
      <c r="G47" s="3">
        <v>136.9</v>
      </c>
      <c r="H47" s="3">
        <v>127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28">
        <v>69.5</v>
      </c>
      <c r="G48" s="3">
        <v>68.1</v>
      </c>
      <c r="H48" s="3">
        <v>65.3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28">
        <v>75.3</v>
      </c>
      <c r="G49" s="3">
        <v>68.8</v>
      </c>
      <c r="H49" s="3">
        <v>61.7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28">
        <v>8.5</v>
      </c>
      <c r="G50" s="3">
        <v>3.4</v>
      </c>
      <c r="H50" s="3">
        <v>1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23">
        <v>413</v>
      </c>
      <c r="G51" s="4">
        <v>413</v>
      </c>
      <c r="H51" s="4">
        <v>413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85" t="s">
        <v>165</v>
      </c>
      <c r="G52" s="86" t="s">
        <v>165</v>
      </c>
      <c r="H52" s="86" t="s">
        <v>165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22">
        <v>7</v>
      </c>
      <c r="G53" s="7">
        <v>6</v>
      </c>
      <c r="H53" s="7">
        <v>6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23">
        <v>6</v>
      </c>
      <c r="G54" s="4">
        <v>6</v>
      </c>
      <c r="H54" s="4">
        <v>5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33">
        <f>F53+F54</f>
        <v>13</v>
      </c>
      <c r="G55" s="34">
        <f>G53+G54</f>
        <v>12</v>
      </c>
      <c r="H55" s="34">
        <f>H53+H54</f>
        <v>11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232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27120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92">
        <v>838445</v>
      </c>
      <c r="P5" s="92">
        <v>849180</v>
      </c>
      <c r="Q5" s="8">
        <v>1302026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30773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93">
        <v>521255</v>
      </c>
      <c r="P6" s="93">
        <v>529897</v>
      </c>
      <c r="Q6" s="1">
        <v>551943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94">
        <v>60591</v>
      </c>
      <c r="G7" s="94">
        <v>60825</v>
      </c>
      <c r="H7" s="95">
        <v>60923</v>
      </c>
      <c r="I7" s="17"/>
      <c r="J7" s="188"/>
      <c r="K7" s="191"/>
      <c r="L7" s="190" t="s">
        <v>123</v>
      </c>
      <c r="M7" s="9" t="s">
        <v>34</v>
      </c>
      <c r="N7" s="20"/>
      <c r="O7" s="93">
        <v>496972</v>
      </c>
      <c r="P7" s="93">
        <v>497435</v>
      </c>
      <c r="Q7" s="1">
        <v>512417</v>
      </c>
    </row>
    <row r="8" spans="1:17" ht="26.25" customHeight="1">
      <c r="A8" s="188"/>
      <c r="B8" s="198" t="s">
        <v>2</v>
      </c>
      <c r="C8" s="199"/>
      <c r="D8" s="199"/>
      <c r="E8" s="20"/>
      <c r="F8" s="96">
        <v>40246</v>
      </c>
      <c r="G8" s="96">
        <v>40529</v>
      </c>
      <c r="H8" s="96">
        <v>40520</v>
      </c>
      <c r="I8" s="24"/>
      <c r="J8" s="188"/>
      <c r="K8" s="191"/>
      <c r="L8" s="191"/>
      <c r="M8" s="9" t="s">
        <v>35</v>
      </c>
      <c r="N8" s="20"/>
      <c r="O8" s="93"/>
      <c r="P8" s="93"/>
      <c r="Q8" s="1"/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96">
        <v>40246</v>
      </c>
      <c r="G9" s="96">
        <v>40529</v>
      </c>
      <c r="H9" s="97">
        <v>40520</v>
      </c>
      <c r="I9" s="17"/>
      <c r="J9" s="188"/>
      <c r="K9" s="191"/>
      <c r="L9" s="192"/>
      <c r="M9" s="9" t="s">
        <v>36</v>
      </c>
      <c r="N9" s="20" t="s">
        <v>125</v>
      </c>
      <c r="O9" s="93"/>
      <c r="P9" s="93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0.6642240596788301</v>
      </c>
      <c r="G10" s="25">
        <f>IF(G9=0,0,G9/G7)</f>
        <v>0.666321413892314</v>
      </c>
      <c r="H10" s="98">
        <f>IF(H9=0,0,H9/H7)</f>
        <v>0.6651018498760731</v>
      </c>
      <c r="I10" s="17"/>
      <c r="J10" s="188"/>
      <c r="K10" s="192"/>
      <c r="L10" s="205" t="s">
        <v>71</v>
      </c>
      <c r="M10" s="206"/>
      <c r="N10" s="27"/>
      <c r="O10" s="93">
        <v>312903</v>
      </c>
      <c r="P10" s="93">
        <v>316493</v>
      </c>
      <c r="Q10" s="1">
        <v>747686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96">
        <v>37293</v>
      </c>
      <c r="G11" s="96">
        <v>37977</v>
      </c>
      <c r="H11" s="96">
        <v>38058</v>
      </c>
      <c r="I11" s="17"/>
      <c r="J11" s="188"/>
      <c r="K11" s="199" t="s">
        <v>72</v>
      </c>
      <c r="L11" s="199"/>
      <c r="M11" s="199"/>
      <c r="N11" s="20" t="s">
        <v>196</v>
      </c>
      <c r="O11" s="93">
        <v>838445</v>
      </c>
      <c r="P11" s="93">
        <v>849180</v>
      </c>
      <c r="Q11" s="1">
        <v>835787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0.9266262485712866</v>
      </c>
      <c r="G12" s="25">
        <f>IF(G11=0,0,G11/G9)</f>
        <v>0.937032741987219</v>
      </c>
      <c r="H12" s="26">
        <f>IF(H11=0,0,H11/H9)</f>
        <v>0.9392398815399803</v>
      </c>
      <c r="I12" s="17"/>
      <c r="J12" s="188"/>
      <c r="K12" s="190" t="s">
        <v>128</v>
      </c>
      <c r="L12" s="198" t="s">
        <v>58</v>
      </c>
      <c r="M12" s="199"/>
      <c r="N12" s="20"/>
      <c r="O12" s="93">
        <v>400388</v>
      </c>
      <c r="P12" s="93">
        <v>438172</v>
      </c>
      <c r="Q12" s="1">
        <v>454126</v>
      </c>
    </row>
    <row r="13" spans="1:17" ht="26.25" customHeight="1">
      <c r="A13" s="188"/>
      <c r="B13" s="198" t="s">
        <v>4</v>
      </c>
      <c r="C13" s="199"/>
      <c r="D13" s="199"/>
      <c r="E13" s="20"/>
      <c r="F13" s="99">
        <v>1781</v>
      </c>
      <c r="G13" s="99">
        <v>1770</v>
      </c>
      <c r="H13" s="3">
        <v>1770</v>
      </c>
      <c r="I13" s="17"/>
      <c r="J13" s="188"/>
      <c r="K13" s="191"/>
      <c r="L13" s="190" t="s">
        <v>129</v>
      </c>
      <c r="M13" s="9" t="s">
        <v>33</v>
      </c>
      <c r="N13" s="20"/>
      <c r="O13" s="93">
        <v>52462</v>
      </c>
      <c r="P13" s="93">
        <v>54628</v>
      </c>
      <c r="Q13" s="1">
        <v>54925</v>
      </c>
    </row>
    <row r="14" spans="1:17" ht="26.25" customHeight="1">
      <c r="A14" s="188"/>
      <c r="B14" s="198" t="s">
        <v>5</v>
      </c>
      <c r="C14" s="199"/>
      <c r="D14" s="199"/>
      <c r="E14" s="20"/>
      <c r="F14" s="99">
        <v>907</v>
      </c>
      <c r="G14" s="99">
        <v>907</v>
      </c>
      <c r="H14" s="3">
        <v>909</v>
      </c>
      <c r="I14" s="17"/>
      <c r="J14" s="188"/>
      <c r="K14" s="191"/>
      <c r="L14" s="192"/>
      <c r="M14" s="9" t="s">
        <v>37</v>
      </c>
      <c r="N14" s="20"/>
      <c r="O14" s="93"/>
      <c r="P14" s="93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100">
        <v>907</v>
      </c>
      <c r="G15" s="100">
        <v>907</v>
      </c>
      <c r="H15" s="32">
        <v>909</v>
      </c>
      <c r="I15" s="17"/>
      <c r="J15" s="188"/>
      <c r="K15" s="192"/>
      <c r="L15" s="205" t="s">
        <v>38</v>
      </c>
      <c r="M15" s="206"/>
      <c r="N15" s="27"/>
      <c r="O15" s="93">
        <v>436427</v>
      </c>
      <c r="P15" s="93">
        <v>409048</v>
      </c>
      <c r="Q15" s="1">
        <v>381061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94">
        <v>34305918</v>
      </c>
      <c r="G16" s="94">
        <v>34812403</v>
      </c>
      <c r="H16" s="7">
        <v>35240076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0</v>
      </c>
      <c r="P16" s="33">
        <f>P5-P11</f>
        <v>0</v>
      </c>
      <c r="Q16" s="34">
        <f>Q5-Q11</f>
        <v>466239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96">
        <v>8610979</v>
      </c>
      <c r="G17" s="96">
        <v>8791529</v>
      </c>
      <c r="H17" s="4">
        <v>8905529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92">
        <v>1097459</v>
      </c>
      <c r="P17" s="92">
        <v>1272101</v>
      </c>
      <c r="Q17" s="8">
        <v>578940</v>
      </c>
    </row>
    <row r="18" spans="1:17" ht="26.25" customHeight="1">
      <c r="A18" s="208"/>
      <c r="B18" s="217"/>
      <c r="C18" s="198" t="s">
        <v>9</v>
      </c>
      <c r="D18" s="199"/>
      <c r="E18" s="20"/>
      <c r="F18" s="96">
        <v>15769634</v>
      </c>
      <c r="G18" s="96">
        <v>15999634</v>
      </c>
      <c r="H18" s="4">
        <v>16182734</v>
      </c>
      <c r="I18" s="17"/>
      <c r="J18" s="188"/>
      <c r="K18" s="190" t="s">
        <v>129</v>
      </c>
      <c r="L18" s="198" t="s">
        <v>92</v>
      </c>
      <c r="M18" s="199"/>
      <c r="N18" s="20"/>
      <c r="O18" s="93">
        <v>253600</v>
      </c>
      <c r="P18" s="93">
        <v>364000</v>
      </c>
      <c r="Q18" s="1">
        <v>183100</v>
      </c>
    </row>
    <row r="19" spans="1:17" ht="26.25" customHeight="1">
      <c r="A19" s="208"/>
      <c r="B19" s="217"/>
      <c r="C19" s="198" t="s">
        <v>10</v>
      </c>
      <c r="D19" s="199"/>
      <c r="E19" s="20"/>
      <c r="F19" s="96">
        <v>2263585</v>
      </c>
      <c r="G19" s="96">
        <v>2272042</v>
      </c>
      <c r="H19" s="4">
        <v>2288799</v>
      </c>
      <c r="I19" s="17"/>
      <c r="J19" s="188"/>
      <c r="K19" s="192"/>
      <c r="L19" s="198" t="s">
        <v>71</v>
      </c>
      <c r="M19" s="199"/>
      <c r="N19" s="20"/>
      <c r="O19" s="93">
        <v>686571</v>
      </c>
      <c r="P19" s="93">
        <v>619024</v>
      </c>
      <c r="Q19" s="1">
        <v>145953</v>
      </c>
    </row>
    <row r="20" spans="1:17" ht="26.25" customHeight="1">
      <c r="A20" s="208"/>
      <c r="B20" s="217"/>
      <c r="C20" s="198" t="s">
        <v>11</v>
      </c>
      <c r="D20" s="199"/>
      <c r="E20" s="20"/>
      <c r="F20" s="96">
        <v>7661720</v>
      </c>
      <c r="G20" s="96">
        <v>7749198</v>
      </c>
      <c r="H20" s="4">
        <v>7863014</v>
      </c>
      <c r="I20" s="17"/>
      <c r="J20" s="188"/>
      <c r="K20" s="198" t="s">
        <v>78</v>
      </c>
      <c r="L20" s="199"/>
      <c r="M20" s="199"/>
      <c r="N20" s="35" t="s">
        <v>79</v>
      </c>
      <c r="O20" s="93">
        <v>1088437</v>
      </c>
      <c r="P20" s="93">
        <v>1265071</v>
      </c>
      <c r="Q20" s="1">
        <v>1049094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101">
        <v>15839800</v>
      </c>
      <c r="G21" s="101">
        <v>16172000</v>
      </c>
      <c r="H21" s="34">
        <v>16387000</v>
      </c>
      <c r="I21" s="17"/>
      <c r="J21" s="188"/>
      <c r="K21" s="190" t="s">
        <v>41</v>
      </c>
      <c r="L21" s="198" t="s">
        <v>80</v>
      </c>
      <c r="M21" s="199"/>
      <c r="N21" s="20"/>
      <c r="O21" s="93">
        <v>469888</v>
      </c>
      <c r="P21" s="93">
        <v>500454</v>
      </c>
      <c r="Q21" s="1">
        <v>421208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102">
        <v>229</v>
      </c>
      <c r="G22" s="102">
        <v>230</v>
      </c>
      <c r="H22" s="37">
        <v>230</v>
      </c>
      <c r="I22" s="17"/>
      <c r="J22" s="188"/>
      <c r="K22" s="191"/>
      <c r="L22" s="6" t="s">
        <v>129</v>
      </c>
      <c r="M22" s="9" t="s">
        <v>101</v>
      </c>
      <c r="N22" s="20"/>
      <c r="O22" s="93"/>
      <c r="P22" s="93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103" t="s">
        <v>116</v>
      </c>
      <c r="G23" s="104" t="s">
        <v>116</v>
      </c>
      <c r="H23" s="40" t="s">
        <v>116</v>
      </c>
      <c r="I23" s="17"/>
      <c r="J23" s="188"/>
      <c r="K23" s="192"/>
      <c r="L23" s="198" t="s">
        <v>81</v>
      </c>
      <c r="M23" s="199"/>
      <c r="N23" s="20" t="s">
        <v>82</v>
      </c>
      <c r="O23" s="93">
        <v>608863</v>
      </c>
      <c r="P23" s="93">
        <v>758587</v>
      </c>
      <c r="Q23" s="1">
        <v>621420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104"/>
      <c r="G24" s="104"/>
      <c r="H24" s="40"/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9022</v>
      </c>
      <c r="P24" s="33">
        <f>P17-P20</f>
        <v>7030</v>
      </c>
      <c r="Q24" s="34">
        <f>Q17-Q20</f>
        <v>-470154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103" t="s">
        <v>117</v>
      </c>
      <c r="G25" s="104" t="s">
        <v>117</v>
      </c>
      <c r="H25" s="40" t="s">
        <v>117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9022</v>
      </c>
      <c r="P25" s="41">
        <f>P16+P24</f>
        <v>7030</v>
      </c>
      <c r="Q25" s="42">
        <f>Q16+Q24</f>
        <v>-3915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96">
        <v>1</v>
      </c>
      <c r="G26" s="96">
        <v>1</v>
      </c>
      <c r="H26" s="4">
        <v>1</v>
      </c>
      <c r="I26" s="17"/>
      <c r="J26" s="195" t="s">
        <v>40</v>
      </c>
      <c r="K26" s="196"/>
      <c r="L26" s="196"/>
      <c r="M26" s="196"/>
      <c r="N26" s="13" t="s">
        <v>53</v>
      </c>
      <c r="O26" s="105">
        <v>25122</v>
      </c>
      <c r="P26" s="105">
        <v>1947</v>
      </c>
      <c r="Q26" s="2">
        <v>3838</v>
      </c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99">
        <v>21600</v>
      </c>
      <c r="G27" s="99">
        <v>21600</v>
      </c>
      <c r="H27" s="3">
        <v>21600</v>
      </c>
      <c r="I27" s="17"/>
      <c r="J27" s="195" t="s">
        <v>86</v>
      </c>
      <c r="K27" s="196"/>
      <c r="L27" s="196"/>
      <c r="M27" s="196"/>
      <c r="N27" s="13" t="s">
        <v>94</v>
      </c>
      <c r="O27" s="105">
        <v>32226</v>
      </c>
      <c r="P27" s="105">
        <v>16126</v>
      </c>
      <c r="Q27" s="2">
        <v>21209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99"/>
      <c r="G28" s="99"/>
      <c r="H28" s="3"/>
      <c r="I28" s="17"/>
      <c r="J28" s="195" t="s">
        <v>87</v>
      </c>
      <c r="K28" s="196"/>
      <c r="L28" s="196"/>
      <c r="M28" s="196"/>
      <c r="N28" s="13" t="s">
        <v>95</v>
      </c>
      <c r="O28" s="105"/>
      <c r="P28" s="105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99">
        <v>16790</v>
      </c>
      <c r="G29" s="99">
        <v>18833</v>
      </c>
      <c r="H29" s="3">
        <v>18548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16126</v>
      </c>
      <c r="P29" s="41">
        <f>P25-P26+P27-P28</f>
        <v>21209</v>
      </c>
      <c r="Q29" s="42">
        <f>Q25-Q26+Q27-Q28</f>
        <v>13456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99"/>
      <c r="G30" s="99"/>
      <c r="H30" s="3"/>
      <c r="I30" s="17"/>
      <c r="J30" s="195" t="s">
        <v>89</v>
      </c>
      <c r="K30" s="196"/>
      <c r="L30" s="196"/>
      <c r="M30" s="196"/>
      <c r="N30" s="13" t="s">
        <v>97</v>
      </c>
      <c r="O30" s="69"/>
      <c r="P30" s="106"/>
      <c r="Q30" s="105"/>
    </row>
    <row r="31" spans="1:17" ht="26.25" customHeight="1" thickBot="1">
      <c r="A31" s="188"/>
      <c r="B31" s="221" t="s">
        <v>61</v>
      </c>
      <c r="C31" s="222"/>
      <c r="D31" s="222"/>
      <c r="E31" s="20"/>
      <c r="F31" s="99">
        <v>11829</v>
      </c>
      <c r="G31" s="99">
        <v>12157</v>
      </c>
      <c r="H31" s="3">
        <v>12106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16126</v>
      </c>
      <c r="P31" s="41">
        <f>P29-P30</f>
        <v>21209</v>
      </c>
      <c r="Q31" s="42">
        <f>Q29-Q30</f>
        <v>13456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99">
        <v>4378378</v>
      </c>
      <c r="G32" s="99">
        <v>4535243</v>
      </c>
      <c r="H32" s="3">
        <v>4468291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0.5793134564308358</v>
      </c>
      <c r="P32" s="44">
        <f>IF(P5=0,0,P5/(P11+P23))</f>
        <v>0.5281735475351839</v>
      </c>
      <c r="Q32" s="45">
        <f>IF(Q5=0,0,Q5/(Q11+Q23))</f>
        <v>0.8935079230335841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99"/>
      <c r="G33" s="99"/>
      <c r="H33" s="3"/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99">
        <v>4378378</v>
      </c>
      <c r="G34" s="99">
        <v>4535243</v>
      </c>
      <c r="H34" s="3">
        <v>4468291</v>
      </c>
      <c r="I34" s="17"/>
      <c r="J34" s="195" t="s">
        <v>99</v>
      </c>
      <c r="K34" s="196"/>
      <c r="L34" s="196"/>
      <c r="M34" s="196"/>
      <c r="N34" s="13"/>
      <c r="O34" s="105">
        <v>999474</v>
      </c>
      <c r="P34" s="105">
        <v>935517</v>
      </c>
      <c r="Q34" s="2">
        <v>893639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99">
        <v>4004715</v>
      </c>
      <c r="G35" s="99">
        <v>4033740</v>
      </c>
      <c r="H35" s="3">
        <v>4121689</v>
      </c>
      <c r="I35" s="17"/>
      <c r="J35" s="200" t="s">
        <v>132</v>
      </c>
      <c r="K35" s="201"/>
      <c r="L35" s="202" t="s">
        <v>39</v>
      </c>
      <c r="M35" s="203"/>
      <c r="N35" s="13"/>
      <c r="O35" s="105">
        <v>112405</v>
      </c>
      <c r="P35" s="105">
        <v>112954</v>
      </c>
      <c r="Q35" s="2">
        <v>538736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0.9146572086740797</v>
      </c>
      <c r="G36" s="46">
        <f>IF(G35=0,0,G35/G34)</f>
        <v>0.889420919672882</v>
      </c>
      <c r="H36" s="47">
        <f>IF(H35=0,0,H35/H34)</f>
        <v>0.9224307458936761</v>
      </c>
      <c r="I36" s="17"/>
      <c r="J36" s="195" t="s">
        <v>102</v>
      </c>
      <c r="K36" s="196"/>
      <c r="L36" s="196"/>
      <c r="M36" s="196"/>
      <c r="N36" s="13"/>
      <c r="O36" s="2">
        <v>10760988</v>
      </c>
      <c r="P36" s="2">
        <v>10366401</v>
      </c>
      <c r="Q36" s="2">
        <v>9928081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94"/>
      <c r="G37" s="94"/>
      <c r="H37" s="7"/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96">
        <v>1328977</v>
      </c>
      <c r="G38" s="96">
        <v>1488948</v>
      </c>
      <c r="H38" s="4">
        <v>918471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96">
        <v>377092</v>
      </c>
      <c r="G39" s="96">
        <v>414718</v>
      </c>
      <c r="H39" s="4">
        <v>436732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96">
        <v>951885</v>
      </c>
      <c r="G40" s="96">
        <v>1074230</v>
      </c>
      <c r="H40" s="4">
        <v>481739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96">
        <v>118331</v>
      </c>
      <c r="G41" s="96">
        <v>118819</v>
      </c>
      <c r="H41" s="4">
        <v>538736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107">
        <f>F37+F38+F41</f>
        <v>1447308</v>
      </c>
      <c r="G42" s="101">
        <f>G37+G38+G41</f>
        <v>1607767</v>
      </c>
      <c r="H42" s="108">
        <f>H37+H38+H41</f>
        <v>1457207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109" t="s">
        <v>150</v>
      </c>
      <c r="G43" s="110" t="s">
        <v>150</v>
      </c>
      <c r="H43" s="7" t="s">
        <v>150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96">
        <v>2058</v>
      </c>
      <c r="G44" s="96">
        <v>2058</v>
      </c>
      <c r="H44" s="4">
        <v>2058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111">
        <v>35886</v>
      </c>
      <c r="G45" s="111">
        <v>35886</v>
      </c>
      <c r="H45" s="52">
        <v>35886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99">
        <v>124.1</v>
      </c>
      <c r="G46" s="99">
        <v>123.3</v>
      </c>
      <c r="H46" s="3">
        <v>124.32209222966604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99">
        <v>331.9</v>
      </c>
      <c r="G47" s="99">
        <v>369.1</v>
      </c>
      <c r="H47" s="3">
        <v>222.83850140076072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99">
        <v>94.2</v>
      </c>
      <c r="G48" s="99">
        <v>102.8</v>
      </c>
      <c r="H48" s="3">
        <v>105.9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99">
        <v>237.7</v>
      </c>
      <c r="G49" s="99">
        <v>266.3</v>
      </c>
      <c r="H49" s="3">
        <v>116.87902702023369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99">
        <v>2.6</v>
      </c>
      <c r="G50" s="99">
        <v>0.6</v>
      </c>
      <c r="H50" s="3">
        <v>1.8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96">
        <v>450</v>
      </c>
      <c r="G51" s="96">
        <v>450</v>
      </c>
      <c r="H51" s="4">
        <v>450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112">
        <v>30713</v>
      </c>
      <c r="G52" s="113">
        <v>30713</v>
      </c>
      <c r="H52" s="5">
        <v>30713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94">
        <v>7</v>
      </c>
      <c r="G53" s="94">
        <v>7</v>
      </c>
      <c r="H53" s="7">
        <v>7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96">
        <v>7</v>
      </c>
      <c r="G54" s="96">
        <v>7</v>
      </c>
      <c r="H54" s="4">
        <v>7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14</v>
      </c>
      <c r="G55" s="33">
        <f>G53+G54</f>
        <v>14</v>
      </c>
      <c r="H55" s="34">
        <f>H53+H54</f>
        <v>14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211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 t="s">
        <v>212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91">
        <v>346269</v>
      </c>
      <c r="P5" s="19">
        <v>381099</v>
      </c>
      <c r="Q5" s="8">
        <v>382877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 t="s">
        <v>213</v>
      </c>
      <c r="G6" s="226"/>
      <c r="H6" s="227"/>
      <c r="I6" s="17"/>
      <c r="J6" s="188"/>
      <c r="K6" s="190" t="s">
        <v>169</v>
      </c>
      <c r="L6" s="198" t="s">
        <v>57</v>
      </c>
      <c r="M6" s="199"/>
      <c r="N6" s="20" t="s">
        <v>121</v>
      </c>
      <c r="O6" s="55">
        <v>224732</v>
      </c>
      <c r="P6" s="21">
        <v>225268</v>
      </c>
      <c r="Q6" s="1">
        <v>227237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77661</v>
      </c>
      <c r="G7" s="22">
        <v>77434</v>
      </c>
      <c r="H7" s="7">
        <v>77180</v>
      </c>
      <c r="I7" s="17"/>
      <c r="J7" s="188"/>
      <c r="K7" s="191"/>
      <c r="L7" s="190" t="s">
        <v>123</v>
      </c>
      <c r="M7" s="9" t="s">
        <v>34</v>
      </c>
      <c r="N7" s="20"/>
      <c r="O7" s="55">
        <v>214805</v>
      </c>
      <c r="P7" s="21">
        <v>214640</v>
      </c>
      <c r="Q7" s="1">
        <v>216226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18674</v>
      </c>
      <c r="G8" s="23">
        <v>18843</v>
      </c>
      <c r="H8" s="4">
        <v>19592</v>
      </c>
      <c r="I8" s="24"/>
      <c r="J8" s="188"/>
      <c r="K8" s="191"/>
      <c r="L8" s="191"/>
      <c r="M8" s="9" t="s">
        <v>35</v>
      </c>
      <c r="N8" s="20"/>
      <c r="O8" s="55">
        <v>9807</v>
      </c>
      <c r="P8" s="21">
        <v>10488</v>
      </c>
      <c r="Q8" s="1">
        <v>10741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18674</v>
      </c>
      <c r="G9" s="23">
        <v>18843</v>
      </c>
      <c r="H9" s="4">
        <v>19592</v>
      </c>
      <c r="I9" s="17"/>
      <c r="J9" s="188"/>
      <c r="K9" s="191"/>
      <c r="L9" s="192"/>
      <c r="M9" s="9" t="s">
        <v>36</v>
      </c>
      <c r="N9" s="20" t="s">
        <v>125</v>
      </c>
      <c r="O9" s="55"/>
      <c r="P9" s="21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0.2404553121901598</v>
      </c>
      <c r="G10" s="25">
        <f>IF(G9=0,0,G9/G7)</f>
        <v>0.2433427176692409</v>
      </c>
      <c r="H10" s="26">
        <f>IF(H9=0,0,H9/H7)</f>
        <v>0.25384814718839077</v>
      </c>
      <c r="I10" s="17"/>
      <c r="J10" s="188"/>
      <c r="K10" s="192"/>
      <c r="L10" s="205" t="s">
        <v>71</v>
      </c>
      <c r="M10" s="206"/>
      <c r="N10" s="27"/>
      <c r="O10" s="55">
        <v>102073</v>
      </c>
      <c r="P10" s="21">
        <v>153719</v>
      </c>
      <c r="Q10" s="1">
        <v>150671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17723</v>
      </c>
      <c r="G11" s="23">
        <v>17934</v>
      </c>
      <c r="H11" s="4">
        <v>18216</v>
      </c>
      <c r="I11" s="17"/>
      <c r="J11" s="188"/>
      <c r="K11" s="199" t="s">
        <v>72</v>
      </c>
      <c r="L11" s="199"/>
      <c r="M11" s="199"/>
      <c r="N11" s="20" t="s">
        <v>214</v>
      </c>
      <c r="O11" s="59">
        <v>345851</v>
      </c>
      <c r="P11" s="21">
        <v>326086</v>
      </c>
      <c r="Q11" s="1">
        <v>322027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0.9490735782371211</v>
      </c>
      <c r="G12" s="25">
        <f>IF(G11=0,0,G11/G9)</f>
        <v>0.9517592740009553</v>
      </c>
      <c r="H12" s="26">
        <f>IF(H11=0,0,H11/H9)</f>
        <v>0.9297672519395672</v>
      </c>
      <c r="I12" s="17"/>
      <c r="J12" s="188"/>
      <c r="K12" s="190" t="s">
        <v>128</v>
      </c>
      <c r="L12" s="198" t="s">
        <v>58</v>
      </c>
      <c r="M12" s="199"/>
      <c r="N12" s="20"/>
      <c r="O12" s="55">
        <v>167556</v>
      </c>
      <c r="P12" s="21">
        <v>154044</v>
      </c>
      <c r="Q12" s="1">
        <v>157451</v>
      </c>
    </row>
    <row r="13" spans="1:17" ht="26.25" customHeight="1">
      <c r="A13" s="188"/>
      <c r="B13" s="198" t="s">
        <v>4</v>
      </c>
      <c r="C13" s="199"/>
      <c r="D13" s="199"/>
      <c r="E13" s="20"/>
      <c r="F13" s="60">
        <v>211</v>
      </c>
      <c r="G13" s="28">
        <v>225</v>
      </c>
      <c r="H13" s="3">
        <v>225</v>
      </c>
      <c r="I13" s="17"/>
      <c r="J13" s="188"/>
      <c r="K13" s="191"/>
      <c r="L13" s="190" t="s">
        <v>129</v>
      </c>
      <c r="M13" s="9" t="s">
        <v>33</v>
      </c>
      <c r="N13" s="20"/>
      <c r="O13" s="55">
        <v>30421</v>
      </c>
      <c r="P13" s="21">
        <v>26850</v>
      </c>
      <c r="Q13" s="1">
        <v>29370</v>
      </c>
    </row>
    <row r="14" spans="1:17" ht="26.25" customHeight="1">
      <c r="A14" s="188"/>
      <c r="B14" s="198" t="s">
        <v>5</v>
      </c>
      <c r="C14" s="199"/>
      <c r="D14" s="199"/>
      <c r="E14" s="20"/>
      <c r="F14" s="60">
        <v>408</v>
      </c>
      <c r="G14" s="28">
        <v>416</v>
      </c>
      <c r="H14" s="3">
        <v>419</v>
      </c>
      <c r="I14" s="17"/>
      <c r="J14" s="188"/>
      <c r="K14" s="191"/>
      <c r="L14" s="192"/>
      <c r="M14" s="9" t="s">
        <v>37</v>
      </c>
      <c r="N14" s="20"/>
      <c r="O14" s="55"/>
      <c r="P14" s="21" t="s">
        <v>215</v>
      </c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61">
        <v>408</v>
      </c>
      <c r="G15" s="31">
        <v>416</v>
      </c>
      <c r="H15" s="32">
        <v>419</v>
      </c>
      <c r="I15" s="17"/>
      <c r="J15" s="188"/>
      <c r="K15" s="192"/>
      <c r="L15" s="205" t="s">
        <v>38</v>
      </c>
      <c r="M15" s="206"/>
      <c r="N15" s="27"/>
      <c r="O15" s="55">
        <v>178295</v>
      </c>
      <c r="P15" s="21">
        <v>172042</v>
      </c>
      <c r="Q15" s="1">
        <v>164576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14314576</v>
      </c>
      <c r="G16" s="22">
        <v>14554367</v>
      </c>
      <c r="H16" s="7">
        <v>14898968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418</v>
      </c>
      <c r="P16" s="33">
        <f>P5-P11</f>
        <v>55013</v>
      </c>
      <c r="Q16" s="34">
        <f>Q5-Q11</f>
        <v>60850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2921100</v>
      </c>
      <c r="G17" s="23">
        <v>2958292</v>
      </c>
      <c r="H17" s="4">
        <v>3008400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503538</v>
      </c>
      <c r="P17" s="19">
        <v>383218</v>
      </c>
      <c r="Q17" s="8">
        <v>397455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6191500</v>
      </c>
      <c r="G18" s="23">
        <v>6268800</v>
      </c>
      <c r="H18" s="4">
        <v>6385100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126800</v>
      </c>
      <c r="P18" s="21">
        <v>77300</v>
      </c>
      <c r="Q18" s="1">
        <v>90000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723462</v>
      </c>
      <c r="G19" s="23">
        <v>741003</v>
      </c>
      <c r="H19" s="4">
        <v>755617</v>
      </c>
      <c r="I19" s="17"/>
      <c r="J19" s="188"/>
      <c r="K19" s="192"/>
      <c r="L19" s="198" t="s">
        <v>71</v>
      </c>
      <c r="M19" s="199"/>
      <c r="N19" s="20"/>
      <c r="O19" s="59">
        <v>287136</v>
      </c>
      <c r="P19" s="21">
        <v>233996</v>
      </c>
      <c r="Q19" s="1">
        <v>255234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4478514</v>
      </c>
      <c r="G20" s="23">
        <v>4586272</v>
      </c>
      <c r="H20" s="4">
        <v>4749851</v>
      </c>
      <c r="I20" s="17"/>
      <c r="J20" s="188"/>
      <c r="K20" s="198" t="s">
        <v>78</v>
      </c>
      <c r="L20" s="199"/>
      <c r="M20" s="199"/>
      <c r="N20" s="35" t="s">
        <v>79</v>
      </c>
      <c r="O20" s="55">
        <v>525568</v>
      </c>
      <c r="P20" s="21">
        <v>445123</v>
      </c>
      <c r="Q20" s="1">
        <v>563884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6054144</v>
      </c>
      <c r="G21" s="33">
        <v>6138350</v>
      </c>
      <c r="H21" s="34">
        <v>6243549</v>
      </c>
      <c r="I21" s="17"/>
      <c r="J21" s="188"/>
      <c r="K21" s="190" t="s">
        <v>41</v>
      </c>
      <c r="L21" s="198" t="s">
        <v>80</v>
      </c>
      <c r="M21" s="199"/>
      <c r="N21" s="20"/>
      <c r="O21" s="55">
        <v>332515</v>
      </c>
      <c r="P21" s="21">
        <v>239790</v>
      </c>
      <c r="Q21" s="1">
        <v>344601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97</v>
      </c>
      <c r="G22" s="36">
        <v>98</v>
      </c>
      <c r="H22" s="37">
        <v>99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74" t="s">
        <v>116</v>
      </c>
      <c r="G23" s="38" t="s">
        <v>116</v>
      </c>
      <c r="H23" s="39" t="s">
        <v>116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193053</v>
      </c>
      <c r="P23" s="21">
        <v>205333</v>
      </c>
      <c r="Q23" s="1">
        <v>219283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/>
      <c r="G24" s="6"/>
      <c r="H24" s="40"/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-22030</v>
      </c>
      <c r="P24" s="33">
        <f>P17-P20</f>
        <v>-61905</v>
      </c>
      <c r="Q24" s="34">
        <f>Q17-Q20</f>
        <v>-166429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74" t="s">
        <v>149</v>
      </c>
      <c r="G25" s="38" t="s">
        <v>149</v>
      </c>
      <c r="H25" s="39" t="s">
        <v>149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-21612</v>
      </c>
      <c r="P25" s="41">
        <f>P16+P24</f>
        <v>-6892</v>
      </c>
      <c r="Q25" s="42">
        <f>Q16+Q24</f>
        <v>-105579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/>
      <c r="G26" s="23"/>
      <c r="H26" s="4"/>
      <c r="I26" s="17"/>
      <c r="J26" s="195" t="s">
        <v>40</v>
      </c>
      <c r="K26" s="196"/>
      <c r="L26" s="196"/>
      <c r="M26" s="196"/>
      <c r="N26" s="13" t="s">
        <v>53</v>
      </c>
      <c r="O26" s="69"/>
      <c r="P26" s="43"/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60"/>
      <c r="G27" s="28"/>
      <c r="H27" s="3"/>
      <c r="I27" s="17"/>
      <c r="J27" s="195" t="s">
        <v>86</v>
      </c>
      <c r="K27" s="196"/>
      <c r="L27" s="196"/>
      <c r="M27" s="196"/>
      <c r="N27" s="13" t="s">
        <v>94</v>
      </c>
      <c r="O27" s="69">
        <v>108831</v>
      </c>
      <c r="P27" s="43">
        <v>87219</v>
      </c>
      <c r="Q27" s="2">
        <v>184737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60"/>
      <c r="G28" s="28"/>
      <c r="H28" s="3"/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60">
        <v>6950</v>
      </c>
      <c r="G29" s="28">
        <v>6834</v>
      </c>
      <c r="H29" s="3">
        <v>6369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87219</v>
      </c>
      <c r="P29" s="41">
        <f>P25-P26+P27-P28</f>
        <v>80327</v>
      </c>
      <c r="Q29" s="42">
        <f>Q25-Q26+Q27-Q28</f>
        <v>79158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60"/>
      <c r="G30" s="28"/>
      <c r="H30" s="3"/>
      <c r="I30" s="17"/>
      <c r="J30" s="195" t="s">
        <v>89</v>
      </c>
      <c r="K30" s="196"/>
      <c r="L30" s="196"/>
      <c r="M30" s="196"/>
      <c r="N30" s="13" t="s">
        <v>97</v>
      </c>
      <c r="O30" s="69"/>
      <c r="P30" s="43">
        <v>43475</v>
      </c>
      <c r="Q30" s="2">
        <v>40843</v>
      </c>
    </row>
    <row r="31" spans="1:17" ht="26.25" customHeight="1" thickBot="1">
      <c r="A31" s="188"/>
      <c r="B31" s="221" t="s">
        <v>61</v>
      </c>
      <c r="C31" s="222"/>
      <c r="D31" s="222"/>
      <c r="E31" s="20"/>
      <c r="F31" s="60">
        <v>5808</v>
      </c>
      <c r="G31" s="28">
        <v>5888</v>
      </c>
      <c r="H31" s="3">
        <v>5672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87219</v>
      </c>
      <c r="P31" s="41">
        <f>P29-P30</f>
        <v>36852</v>
      </c>
      <c r="Q31" s="42">
        <f>Q29-Q30</f>
        <v>38315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60">
        <v>2145849</v>
      </c>
      <c r="G32" s="28">
        <v>2185975</v>
      </c>
      <c r="H32" s="3">
        <v>2089634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0.6425430132268456</v>
      </c>
      <c r="P32" s="44">
        <f>IF(P5=0,0,P5/(P11+P23))</f>
        <v>0.7171346903291</v>
      </c>
      <c r="Q32" s="45">
        <f>IF(Q5=0,0,Q5/(Q11+Q23))</f>
        <v>0.7073155862629547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60"/>
      <c r="G33" s="28"/>
      <c r="H33" s="3"/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60">
        <v>2145849</v>
      </c>
      <c r="G34" s="28">
        <v>2185975</v>
      </c>
      <c r="H34" s="3">
        <v>2089634</v>
      </c>
      <c r="I34" s="17"/>
      <c r="J34" s="195" t="s">
        <v>99</v>
      </c>
      <c r="K34" s="196"/>
      <c r="L34" s="196"/>
      <c r="M34" s="196"/>
      <c r="N34" s="13"/>
      <c r="O34" s="69">
        <v>399016</v>
      </c>
      <c r="P34" s="43">
        <v>398203</v>
      </c>
      <c r="Q34" s="2">
        <v>416646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60">
        <v>1723671</v>
      </c>
      <c r="G35" s="28">
        <v>1722894</v>
      </c>
      <c r="H35" s="3">
        <v>1731994</v>
      </c>
      <c r="I35" s="17"/>
      <c r="J35" s="200" t="s">
        <v>132</v>
      </c>
      <c r="K35" s="201"/>
      <c r="L35" s="202" t="s">
        <v>39</v>
      </c>
      <c r="M35" s="203"/>
      <c r="N35" s="13"/>
      <c r="O35" s="69">
        <v>67685</v>
      </c>
      <c r="P35" s="43">
        <v>169920</v>
      </c>
      <c r="Q35" s="2">
        <v>170765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0.8032582907744208</v>
      </c>
      <c r="G36" s="46">
        <f>IF(G35=0,0,G35/G34)</f>
        <v>0.7881581445350473</v>
      </c>
      <c r="H36" s="47">
        <f>IF(H35=0,0,H35/H34)</f>
        <v>0.8288504111246275</v>
      </c>
      <c r="I36" s="17"/>
      <c r="J36" s="195" t="s">
        <v>102</v>
      </c>
      <c r="K36" s="196"/>
      <c r="L36" s="196"/>
      <c r="M36" s="196"/>
      <c r="N36" s="13"/>
      <c r="O36" s="69">
        <v>4650975</v>
      </c>
      <c r="P36" s="43">
        <v>4522943</v>
      </c>
      <c r="Q36" s="2">
        <v>4419959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>
        <v>11664</v>
      </c>
      <c r="G37" s="22">
        <v>12499</v>
      </c>
      <c r="H37" s="7">
        <v>16548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470092</v>
      </c>
      <c r="G38" s="23">
        <v>357084</v>
      </c>
      <c r="H38" s="4">
        <v>366216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150288</v>
      </c>
      <c r="G39" s="23">
        <v>134111</v>
      </c>
      <c r="H39" s="4">
        <v>143774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319804</v>
      </c>
      <c r="G40" s="23">
        <v>222973</v>
      </c>
      <c r="H40" s="4">
        <v>222442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57148</v>
      </c>
      <c r="G41" s="23">
        <v>161836</v>
      </c>
      <c r="H41" s="4">
        <v>158546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538904</v>
      </c>
      <c r="G42" s="33">
        <f>G37+G38+G41</f>
        <v>531419</v>
      </c>
      <c r="H42" s="34">
        <f>H37+H38+H41</f>
        <v>541310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75" t="s">
        <v>167</v>
      </c>
      <c r="G43" s="49" t="s">
        <v>167</v>
      </c>
      <c r="H43" s="50" t="s">
        <v>167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2220</v>
      </c>
      <c r="G44" s="23">
        <v>2220</v>
      </c>
      <c r="H44" s="4">
        <v>2220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81" t="s">
        <v>170</v>
      </c>
      <c r="G45" s="82" t="s">
        <v>170</v>
      </c>
      <c r="H45" s="83" t="s">
        <v>216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v>124.6</v>
      </c>
      <c r="G46" s="28">
        <v>124.6</v>
      </c>
      <c r="H46" s="3">
        <v>124.8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v>272.7</v>
      </c>
      <c r="G47" s="28">
        <v>207.3</v>
      </c>
      <c r="H47" s="3">
        <v>211.4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v>87.2</v>
      </c>
      <c r="G48" s="28">
        <v>77.8</v>
      </c>
      <c r="H48" s="3">
        <v>83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v>185.5</v>
      </c>
      <c r="G49" s="28">
        <v>129.4</v>
      </c>
      <c r="H49" s="3">
        <v>128.4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>
        <v>7</v>
      </c>
      <c r="G50" s="28">
        <v>9.6</v>
      </c>
      <c r="H50" s="3">
        <v>4.7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>
        <v>610</v>
      </c>
      <c r="G51" s="23">
        <v>610</v>
      </c>
      <c r="H51" s="4">
        <v>610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84" t="s">
        <v>217</v>
      </c>
      <c r="G52" s="85" t="s">
        <v>168</v>
      </c>
      <c r="H52" s="86" t="s">
        <v>168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4</v>
      </c>
      <c r="G53" s="22">
        <v>3</v>
      </c>
      <c r="H53" s="7">
        <v>4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9</v>
      </c>
      <c r="G54" s="23">
        <v>9</v>
      </c>
      <c r="H54" s="4">
        <v>9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13</v>
      </c>
      <c r="G55" s="33">
        <f>G53+G54</f>
        <v>12</v>
      </c>
      <c r="H55" s="34">
        <f>H53+H54</f>
        <v>13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C45:D45"/>
    <mergeCell ref="B50:C52"/>
    <mergeCell ref="C46:D46"/>
    <mergeCell ref="C47:D47"/>
    <mergeCell ref="C48:C49"/>
    <mergeCell ref="L10:M10"/>
    <mergeCell ref="K11:M11"/>
    <mergeCell ref="A53:A55"/>
    <mergeCell ref="B53:D53"/>
    <mergeCell ref="B54:D54"/>
    <mergeCell ref="B55:D55"/>
    <mergeCell ref="A43:A52"/>
    <mergeCell ref="B43:B49"/>
    <mergeCell ref="C43:D43"/>
    <mergeCell ref="C44:D44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218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27401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54">
        <v>650464</v>
      </c>
      <c r="P5" s="19">
        <v>796610</v>
      </c>
      <c r="Q5" s="8">
        <v>865739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29434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5">
        <v>629305</v>
      </c>
      <c r="P6" s="21">
        <v>760274</v>
      </c>
      <c r="Q6" s="1">
        <v>811108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61155</v>
      </c>
      <c r="G7" s="22">
        <v>61621</v>
      </c>
      <c r="H7" s="7">
        <v>62247</v>
      </c>
      <c r="I7" s="17"/>
      <c r="J7" s="188"/>
      <c r="K7" s="191"/>
      <c r="L7" s="190" t="s">
        <v>123</v>
      </c>
      <c r="M7" s="9" t="s">
        <v>34</v>
      </c>
      <c r="N7" s="20"/>
      <c r="O7" s="55">
        <v>556854</v>
      </c>
      <c r="P7" s="21">
        <v>707634</v>
      </c>
      <c r="Q7" s="1">
        <v>740338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51811</v>
      </c>
      <c r="G8" s="23">
        <v>52147</v>
      </c>
      <c r="H8" s="4">
        <v>53700</v>
      </c>
      <c r="I8" s="24"/>
      <c r="J8" s="188"/>
      <c r="K8" s="191"/>
      <c r="L8" s="191"/>
      <c r="M8" s="9" t="s">
        <v>35</v>
      </c>
      <c r="N8" s="20"/>
      <c r="O8" s="55">
        <v>72451</v>
      </c>
      <c r="P8" s="21">
        <v>52640</v>
      </c>
      <c r="Q8" s="1">
        <v>70770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51811</v>
      </c>
      <c r="G9" s="23">
        <v>52147</v>
      </c>
      <c r="H9" s="4">
        <v>53700</v>
      </c>
      <c r="I9" s="17"/>
      <c r="J9" s="188"/>
      <c r="K9" s="191"/>
      <c r="L9" s="192"/>
      <c r="M9" s="9" t="s">
        <v>36</v>
      </c>
      <c r="N9" s="20" t="s">
        <v>125</v>
      </c>
      <c r="O9" s="55"/>
      <c r="P9" s="21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0.8472079143160821</v>
      </c>
      <c r="G10" s="25">
        <f>IF(G9=0,0,G9/G7)</f>
        <v>0.8462537122085003</v>
      </c>
      <c r="H10" s="26">
        <f>IF(H9=0,0,H9/H7)</f>
        <v>0.862692177936286</v>
      </c>
      <c r="I10" s="17"/>
      <c r="J10" s="188"/>
      <c r="K10" s="192"/>
      <c r="L10" s="205" t="s">
        <v>71</v>
      </c>
      <c r="M10" s="206"/>
      <c r="N10" s="27"/>
      <c r="O10" s="55">
        <f>93312-O8</f>
        <v>20861</v>
      </c>
      <c r="P10" s="21">
        <f>88345-P8</f>
        <v>35705</v>
      </c>
      <c r="Q10" s="1">
        <f>120022+4873-Q8</f>
        <v>54125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50810</v>
      </c>
      <c r="G11" s="23">
        <v>51202</v>
      </c>
      <c r="H11" s="4">
        <v>52916</v>
      </c>
      <c r="I11" s="17"/>
      <c r="J11" s="188"/>
      <c r="K11" s="199" t="s">
        <v>72</v>
      </c>
      <c r="L11" s="199"/>
      <c r="M11" s="199"/>
      <c r="N11" s="20" t="s">
        <v>196</v>
      </c>
      <c r="O11" s="59">
        <v>643209</v>
      </c>
      <c r="P11" s="21">
        <v>637231</v>
      </c>
      <c r="Q11" s="1">
        <v>653045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0.9806797784254309</v>
      </c>
      <c r="G12" s="25">
        <f>IF(G11=0,0,G11/G9)</f>
        <v>0.9818781521468157</v>
      </c>
      <c r="H12" s="26">
        <f>IF(H11=0,0,H11/H9)</f>
        <v>0.9854003724394785</v>
      </c>
      <c r="I12" s="17"/>
      <c r="J12" s="188"/>
      <c r="K12" s="190" t="s">
        <v>128</v>
      </c>
      <c r="L12" s="198" t="s">
        <v>58</v>
      </c>
      <c r="M12" s="199"/>
      <c r="N12" s="20"/>
      <c r="O12" s="55">
        <v>507146</v>
      </c>
      <c r="P12" s="21">
        <v>428721</v>
      </c>
      <c r="Q12" s="1">
        <v>493205</v>
      </c>
    </row>
    <row r="13" spans="1:17" ht="26.25" customHeight="1">
      <c r="A13" s="188"/>
      <c r="B13" s="198" t="s">
        <v>4</v>
      </c>
      <c r="C13" s="199"/>
      <c r="D13" s="199"/>
      <c r="E13" s="20"/>
      <c r="F13" s="60">
        <v>536</v>
      </c>
      <c r="G13" s="28">
        <v>473</v>
      </c>
      <c r="H13" s="3">
        <v>473</v>
      </c>
      <c r="I13" s="17"/>
      <c r="J13" s="188"/>
      <c r="K13" s="191"/>
      <c r="L13" s="190" t="s">
        <v>129</v>
      </c>
      <c r="M13" s="9" t="s">
        <v>33</v>
      </c>
      <c r="N13" s="20"/>
      <c r="O13" s="55">
        <v>44575</v>
      </c>
      <c r="P13" s="21">
        <v>61100</v>
      </c>
      <c r="Q13" s="1">
        <v>56623</v>
      </c>
    </row>
    <row r="14" spans="1:17" ht="26.25" customHeight="1">
      <c r="A14" s="188"/>
      <c r="B14" s="198" t="s">
        <v>5</v>
      </c>
      <c r="C14" s="199"/>
      <c r="D14" s="199"/>
      <c r="E14" s="20"/>
      <c r="F14" s="60">
        <v>915</v>
      </c>
      <c r="G14" s="28">
        <v>926</v>
      </c>
      <c r="H14" s="3">
        <v>974</v>
      </c>
      <c r="I14" s="17"/>
      <c r="J14" s="188"/>
      <c r="K14" s="191"/>
      <c r="L14" s="192"/>
      <c r="M14" s="9" t="s">
        <v>37</v>
      </c>
      <c r="N14" s="20"/>
      <c r="O14" s="55"/>
      <c r="P14" s="21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61">
        <v>915</v>
      </c>
      <c r="G15" s="31">
        <v>926</v>
      </c>
      <c r="H15" s="32">
        <v>974</v>
      </c>
      <c r="I15" s="17"/>
      <c r="J15" s="188"/>
      <c r="K15" s="192"/>
      <c r="L15" s="205" t="s">
        <v>38</v>
      </c>
      <c r="M15" s="206"/>
      <c r="N15" s="27"/>
      <c r="O15" s="55">
        <v>136063</v>
      </c>
      <c r="P15" s="21">
        <v>129350</v>
      </c>
      <c r="Q15" s="1">
        <v>120291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19070443</v>
      </c>
      <c r="G16" s="22">
        <v>19237789</v>
      </c>
      <c r="H16" s="7">
        <v>19606614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7255</v>
      </c>
      <c r="P16" s="33">
        <f>P5-P11</f>
        <v>159379</v>
      </c>
      <c r="Q16" s="34">
        <f>Q5-Q11</f>
        <v>212694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3074561</v>
      </c>
      <c r="G17" s="23">
        <v>3104471</v>
      </c>
      <c r="H17" s="4">
        <v>3112471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772084</v>
      </c>
      <c r="P17" s="19">
        <v>189643</v>
      </c>
      <c r="Q17" s="8">
        <v>181080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5532100</v>
      </c>
      <c r="G18" s="23">
        <v>5596700</v>
      </c>
      <c r="H18" s="4">
        <v>5659000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176400</v>
      </c>
      <c r="P18" s="21">
        <v>64600</v>
      </c>
      <c r="Q18" s="1">
        <v>62300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358560</v>
      </c>
      <c r="G19" s="23">
        <v>370021</v>
      </c>
      <c r="H19" s="4">
        <v>378098</v>
      </c>
      <c r="I19" s="17"/>
      <c r="J19" s="188"/>
      <c r="K19" s="192"/>
      <c r="L19" s="198" t="s">
        <v>71</v>
      </c>
      <c r="M19" s="199"/>
      <c r="N19" s="20"/>
      <c r="O19" s="59">
        <f>69458+346675</f>
        <v>416133</v>
      </c>
      <c r="P19" s="21">
        <f>56943+26729</f>
        <v>83672</v>
      </c>
      <c r="Q19" s="1">
        <f>78175+24328</f>
        <v>102503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10105222</v>
      </c>
      <c r="G20" s="23">
        <v>10166597</v>
      </c>
      <c r="H20" s="4">
        <v>10457045</v>
      </c>
      <c r="I20" s="17"/>
      <c r="J20" s="188"/>
      <c r="K20" s="198" t="s">
        <v>78</v>
      </c>
      <c r="L20" s="199"/>
      <c r="M20" s="199"/>
      <c r="N20" s="35" t="s">
        <v>79</v>
      </c>
      <c r="O20" s="55">
        <v>739456</v>
      </c>
      <c r="P20" s="21">
        <v>407027</v>
      </c>
      <c r="Q20" s="1">
        <v>377056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5724121</v>
      </c>
      <c r="G21" s="33">
        <v>5783004</v>
      </c>
      <c r="H21" s="34">
        <v>5799004</v>
      </c>
      <c r="I21" s="17"/>
      <c r="J21" s="188"/>
      <c r="K21" s="190" t="s">
        <v>41</v>
      </c>
      <c r="L21" s="198" t="s">
        <v>80</v>
      </c>
      <c r="M21" s="199"/>
      <c r="N21" s="20"/>
      <c r="O21" s="55">
        <v>504378</v>
      </c>
      <c r="P21" s="21">
        <v>167346</v>
      </c>
      <c r="Q21" s="1">
        <v>150463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228</v>
      </c>
      <c r="G22" s="36">
        <v>252</v>
      </c>
      <c r="H22" s="37">
        <v>268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66" t="s">
        <v>116</v>
      </c>
      <c r="G23" s="6" t="s">
        <v>116</v>
      </c>
      <c r="H23" s="40" t="s">
        <v>116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231935</v>
      </c>
      <c r="P23" s="21">
        <v>225878</v>
      </c>
      <c r="Q23" s="1">
        <v>223803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/>
      <c r="G24" s="6">
        <v>0</v>
      </c>
      <c r="H24" s="40"/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32628</v>
      </c>
      <c r="P24" s="33">
        <f>P17-P20</f>
        <v>-217384</v>
      </c>
      <c r="Q24" s="34">
        <f>Q17-Q20</f>
        <v>-195976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66" t="s">
        <v>149</v>
      </c>
      <c r="G25" s="6" t="s">
        <v>149</v>
      </c>
      <c r="H25" s="40" t="s">
        <v>149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39883</v>
      </c>
      <c r="P25" s="41">
        <f>P16+P24</f>
        <v>-58005</v>
      </c>
      <c r="Q25" s="42">
        <f>Q16+Q24</f>
        <v>16718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/>
      <c r="G26" s="23"/>
      <c r="H26" s="4"/>
      <c r="I26" s="17"/>
      <c r="J26" s="195" t="s">
        <v>40</v>
      </c>
      <c r="K26" s="196"/>
      <c r="L26" s="196"/>
      <c r="M26" s="196"/>
      <c r="N26" s="13" t="s">
        <v>53</v>
      </c>
      <c r="O26" s="69"/>
      <c r="P26" s="43"/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60"/>
      <c r="G27" s="28"/>
      <c r="H27" s="3"/>
      <c r="I27" s="17"/>
      <c r="J27" s="195" t="s">
        <v>86</v>
      </c>
      <c r="K27" s="196"/>
      <c r="L27" s="196"/>
      <c r="M27" s="196"/>
      <c r="N27" s="13" t="s">
        <v>94</v>
      </c>
      <c r="O27" s="69">
        <v>39686</v>
      </c>
      <c r="P27" s="43">
        <v>79569</v>
      </c>
      <c r="Q27" s="2">
        <v>21564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60"/>
      <c r="G28" s="28"/>
      <c r="H28" s="3"/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60">
        <v>20996</v>
      </c>
      <c r="G29" s="28">
        <v>22991</v>
      </c>
      <c r="H29" s="3">
        <v>20858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79569</v>
      </c>
      <c r="P29" s="41">
        <f>P25-P26+P27-P28</f>
        <v>21564</v>
      </c>
      <c r="Q29" s="42">
        <f>Q25-Q26+Q27-Q28</f>
        <v>38282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60"/>
      <c r="G30" s="28"/>
      <c r="H30" s="3"/>
      <c r="I30" s="17"/>
      <c r="J30" s="195" t="s">
        <v>89</v>
      </c>
      <c r="K30" s="196"/>
      <c r="L30" s="196"/>
      <c r="M30" s="196"/>
      <c r="N30" s="13" t="s">
        <v>97</v>
      </c>
      <c r="O30" s="69">
        <v>925</v>
      </c>
      <c r="P30" s="43"/>
      <c r="Q30" s="2"/>
    </row>
    <row r="31" spans="1:17" ht="26.25" customHeight="1" thickBot="1">
      <c r="A31" s="188"/>
      <c r="B31" s="221" t="s">
        <v>61</v>
      </c>
      <c r="C31" s="222"/>
      <c r="D31" s="222"/>
      <c r="E31" s="20"/>
      <c r="F31" s="60">
        <v>18256</v>
      </c>
      <c r="G31" s="28">
        <v>19783</v>
      </c>
      <c r="H31" s="3">
        <v>18957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78644</v>
      </c>
      <c r="P31" s="41">
        <f>P29-P30</f>
        <v>21564</v>
      </c>
      <c r="Q31" s="42">
        <f>Q29-Q30</f>
        <v>38282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60">
        <v>6716507</v>
      </c>
      <c r="G32" s="28">
        <v>7394025</v>
      </c>
      <c r="H32" s="3">
        <v>7030906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0.7432651083707367</v>
      </c>
      <c r="P32" s="44">
        <f>IF(P5=0,0,P5/(P11+P23))</f>
        <v>0.9229541112420332</v>
      </c>
      <c r="Q32" s="45">
        <f>IF(Q5=0,0,Q5/(Q11+Q23))</f>
        <v>0.9873307574402861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60"/>
      <c r="G33" s="28"/>
      <c r="H33" s="3"/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60">
        <v>6716507</v>
      </c>
      <c r="G34" s="28">
        <v>7394025</v>
      </c>
      <c r="H34" s="3">
        <v>7030906</v>
      </c>
      <c r="I34" s="17"/>
      <c r="J34" s="195" t="s">
        <v>99</v>
      </c>
      <c r="K34" s="196"/>
      <c r="L34" s="196"/>
      <c r="M34" s="196"/>
      <c r="N34" s="13"/>
      <c r="O34" s="69">
        <v>509445</v>
      </c>
      <c r="P34" s="43">
        <v>172017</v>
      </c>
      <c r="Q34" s="2">
        <v>227398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60">
        <v>5471824</v>
      </c>
      <c r="G35" s="28">
        <v>5691067</v>
      </c>
      <c r="H35" s="3">
        <v>5762084</v>
      </c>
      <c r="I35" s="17"/>
      <c r="J35" s="200" t="s">
        <v>132</v>
      </c>
      <c r="K35" s="201"/>
      <c r="L35" s="202" t="s">
        <v>39</v>
      </c>
      <c r="M35" s="203"/>
      <c r="N35" s="13"/>
      <c r="O35" s="69">
        <f>O34-346675</f>
        <v>162770</v>
      </c>
      <c r="P35" s="43">
        <f>P34-26729</f>
        <v>145288</v>
      </c>
      <c r="Q35" s="2">
        <f>Q34-29201</f>
        <v>198197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0.814682989238305</v>
      </c>
      <c r="G36" s="46">
        <f>IF(G35=0,0,G35/G34)</f>
        <v>0.7696845763978347</v>
      </c>
      <c r="H36" s="47">
        <f>IF(H35=0,0,H35/H34)</f>
        <v>0.819536486478414</v>
      </c>
      <c r="I36" s="17"/>
      <c r="J36" s="195" t="s">
        <v>102</v>
      </c>
      <c r="K36" s="196"/>
      <c r="L36" s="196"/>
      <c r="M36" s="196"/>
      <c r="N36" s="13"/>
      <c r="O36" s="69">
        <v>3361894</v>
      </c>
      <c r="P36" s="43">
        <v>3200616</v>
      </c>
      <c r="Q36" s="2">
        <v>3039113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>
        <v>72452</v>
      </c>
      <c r="G37" s="22">
        <v>39320</v>
      </c>
      <c r="H37" s="7">
        <v>58512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641311</v>
      </c>
      <c r="G38" s="23">
        <v>674906</v>
      </c>
      <c r="H38" s="4">
        <v>668867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462405</v>
      </c>
      <c r="G39" s="23">
        <v>463274</v>
      </c>
      <c r="H39" s="4">
        <v>468478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178906</v>
      </c>
      <c r="G40" s="23">
        <v>211632</v>
      </c>
      <c r="H40" s="4">
        <v>200389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161381</v>
      </c>
      <c r="G41" s="23">
        <v>148883</v>
      </c>
      <c r="H41" s="4">
        <v>149469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875144</v>
      </c>
      <c r="G42" s="33">
        <f>G37+G38+G41</f>
        <v>863109</v>
      </c>
      <c r="H42" s="34">
        <f>H37+H38+H41</f>
        <v>876848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62" t="s">
        <v>150</v>
      </c>
      <c r="G43" s="22" t="s">
        <v>150</v>
      </c>
      <c r="H43" s="7" t="s">
        <v>150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1743</v>
      </c>
      <c r="G44" s="23">
        <v>2079</v>
      </c>
      <c r="H44" s="4">
        <v>2079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72">
        <v>35704</v>
      </c>
      <c r="G45" s="51">
        <v>38808</v>
      </c>
      <c r="H45" s="52">
        <v>38808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f>O7*1000/F35</f>
        <v>101.76752761053719</v>
      </c>
      <c r="G46" s="28">
        <f>P7*1000/G35</f>
        <v>124.34118241798946</v>
      </c>
      <c r="H46" s="3">
        <f>Q7*1000/H35</f>
        <v>128.48441640212118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f>F38*1000/F35</f>
        <v>117.20241732921234</v>
      </c>
      <c r="G47" s="28">
        <f>G38*1000/G35</f>
        <v>118.59041547042057</v>
      </c>
      <c r="H47" s="3">
        <f>H38*1000/H35</f>
        <v>116.08074439733957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f>F39*1000/F35</f>
        <v>84.50655576641354</v>
      </c>
      <c r="G48" s="28">
        <f>G39*1000/G35</f>
        <v>81.4037156828412</v>
      </c>
      <c r="H48" s="3">
        <f>H39*1000/H35</f>
        <v>81.30357002778855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f>F40*1000/F35</f>
        <v>32.695861562798804</v>
      </c>
      <c r="G49" s="28">
        <f>G40*1000/G35</f>
        <v>37.18669978757938</v>
      </c>
      <c r="H49" s="3">
        <f>H40*1000/H35</f>
        <v>34.77717436955102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>
        <v>7</v>
      </c>
      <c r="G50" s="28">
        <v>5.3</v>
      </c>
      <c r="H50" s="3">
        <v>1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>
        <v>554</v>
      </c>
      <c r="G51" s="23">
        <v>390</v>
      </c>
      <c r="H51" s="4">
        <v>390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73">
        <v>34516</v>
      </c>
      <c r="G52" s="53">
        <v>38899</v>
      </c>
      <c r="H52" s="5">
        <v>38899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6</v>
      </c>
      <c r="G53" s="22">
        <v>7</v>
      </c>
      <c r="H53" s="7">
        <v>7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5</v>
      </c>
      <c r="G54" s="23">
        <v>4</v>
      </c>
      <c r="H54" s="4">
        <v>3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11</v>
      </c>
      <c r="G55" s="33">
        <f>G53+G54</f>
        <v>11</v>
      </c>
      <c r="H55" s="34">
        <f>H53+H54</f>
        <v>10</v>
      </c>
    </row>
  </sheetData>
  <sheetProtection/>
  <mergeCells count="96"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C18:D18"/>
    <mergeCell ref="C19:D19"/>
    <mergeCell ref="C20:D20"/>
    <mergeCell ref="B21:D21"/>
    <mergeCell ref="B17:B20"/>
    <mergeCell ref="C17:D17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B41:D41"/>
    <mergeCell ref="A37:A42"/>
    <mergeCell ref="B37:D37"/>
    <mergeCell ref="B38:D38"/>
    <mergeCell ref="B39:B40"/>
    <mergeCell ref="C39:D39"/>
    <mergeCell ref="B42:D42"/>
    <mergeCell ref="C40:D40"/>
    <mergeCell ref="L10:M10"/>
    <mergeCell ref="K11:M11"/>
    <mergeCell ref="K20:M20"/>
    <mergeCell ref="L21:M21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A53:A55"/>
    <mergeCell ref="B53:D53"/>
    <mergeCell ref="B54:D54"/>
    <mergeCell ref="B55:D55"/>
    <mergeCell ref="J17:J24"/>
    <mergeCell ref="K21:K23"/>
    <mergeCell ref="K17:M17"/>
    <mergeCell ref="K18:K19"/>
    <mergeCell ref="L23:M23"/>
    <mergeCell ref="J36:M36"/>
    <mergeCell ref="J28:M28"/>
    <mergeCell ref="J29:M29"/>
    <mergeCell ref="J30:M30"/>
    <mergeCell ref="J31:M31"/>
    <mergeCell ref="J32:M32"/>
    <mergeCell ref="J33:M33"/>
    <mergeCell ref="J34:M34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219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220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26327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54">
        <v>569290</v>
      </c>
      <c r="P5" s="19">
        <v>605058</v>
      </c>
      <c r="Q5" s="8">
        <v>666349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28581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5">
        <v>538344</v>
      </c>
      <c r="P6" s="21">
        <v>561963</v>
      </c>
      <c r="Q6" s="1">
        <v>628927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54519</v>
      </c>
      <c r="G7" s="22">
        <v>56201</v>
      </c>
      <c r="H7" s="7">
        <v>58659</v>
      </c>
      <c r="I7" s="17"/>
      <c r="J7" s="188"/>
      <c r="K7" s="191"/>
      <c r="L7" s="190" t="s">
        <v>123</v>
      </c>
      <c r="M7" s="9" t="s">
        <v>34</v>
      </c>
      <c r="N7" s="20"/>
      <c r="O7" s="55">
        <v>537473</v>
      </c>
      <c r="P7" s="21">
        <v>561050</v>
      </c>
      <c r="Q7" s="1">
        <v>627985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43900</v>
      </c>
      <c r="G8" s="23">
        <v>44559</v>
      </c>
      <c r="H8" s="4">
        <v>46631</v>
      </c>
      <c r="I8" s="24"/>
      <c r="J8" s="188"/>
      <c r="K8" s="191"/>
      <c r="L8" s="191"/>
      <c r="M8" s="9" t="s">
        <v>35</v>
      </c>
      <c r="N8" s="20"/>
      <c r="O8" s="55">
        <v>760</v>
      </c>
      <c r="P8" s="21">
        <v>793</v>
      </c>
      <c r="Q8" s="1">
        <v>942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43900</v>
      </c>
      <c r="G9" s="23">
        <v>44559</v>
      </c>
      <c r="H9" s="4">
        <v>46631</v>
      </c>
      <c r="I9" s="17"/>
      <c r="J9" s="188"/>
      <c r="K9" s="191"/>
      <c r="L9" s="192"/>
      <c r="M9" s="9" t="s">
        <v>36</v>
      </c>
      <c r="N9" s="20" t="s">
        <v>125</v>
      </c>
      <c r="O9" s="55"/>
      <c r="P9" s="21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v>0.8052238669087841</v>
      </c>
      <c r="G10" s="25">
        <v>0.7928506610202666</v>
      </c>
      <c r="H10" s="26">
        <f>IF(H9=0,0,H9/H7)</f>
        <v>0.7949504764827222</v>
      </c>
      <c r="I10" s="17"/>
      <c r="J10" s="188"/>
      <c r="K10" s="192"/>
      <c r="L10" s="205" t="s">
        <v>71</v>
      </c>
      <c r="M10" s="206"/>
      <c r="N10" s="27"/>
      <c r="O10" s="55">
        <v>30607</v>
      </c>
      <c r="P10" s="21">
        <v>43004</v>
      </c>
      <c r="Q10" s="1">
        <f>72021+0-942</f>
        <v>71079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42727</v>
      </c>
      <c r="G11" s="23">
        <v>43824</v>
      </c>
      <c r="H11" s="4">
        <v>45990</v>
      </c>
      <c r="I11" s="17"/>
      <c r="J11" s="188"/>
      <c r="K11" s="199" t="s">
        <v>72</v>
      </c>
      <c r="L11" s="199"/>
      <c r="M11" s="199"/>
      <c r="N11" s="20" t="s">
        <v>196</v>
      </c>
      <c r="O11" s="59">
        <v>542277</v>
      </c>
      <c r="P11" s="21">
        <v>516314</v>
      </c>
      <c r="Q11" s="1">
        <v>488825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v>0.9732801822323462</v>
      </c>
      <c r="G12" s="25">
        <v>0.9835050158217196</v>
      </c>
      <c r="H12" s="26">
        <f>IF(H11=0,0,H11/H9)</f>
        <v>0.9862537796744655</v>
      </c>
      <c r="I12" s="17"/>
      <c r="J12" s="188"/>
      <c r="K12" s="190" t="s">
        <v>128</v>
      </c>
      <c r="L12" s="198" t="s">
        <v>58</v>
      </c>
      <c r="M12" s="199"/>
      <c r="N12" s="20"/>
      <c r="O12" s="55">
        <v>439314</v>
      </c>
      <c r="P12" s="21">
        <v>417208</v>
      </c>
      <c r="Q12" s="1">
        <v>395928</v>
      </c>
    </row>
    <row r="13" spans="1:17" ht="26.25" customHeight="1">
      <c r="A13" s="188"/>
      <c r="B13" s="198" t="s">
        <v>4</v>
      </c>
      <c r="C13" s="199"/>
      <c r="D13" s="199"/>
      <c r="E13" s="20"/>
      <c r="F13" s="60">
        <v>283</v>
      </c>
      <c r="G13" s="28">
        <v>333</v>
      </c>
      <c r="H13" s="3">
        <v>333</v>
      </c>
      <c r="I13" s="17"/>
      <c r="J13" s="188"/>
      <c r="K13" s="191"/>
      <c r="L13" s="190" t="s">
        <v>129</v>
      </c>
      <c r="M13" s="9" t="s">
        <v>33</v>
      </c>
      <c r="N13" s="20"/>
      <c r="O13" s="55">
        <v>46710</v>
      </c>
      <c r="P13" s="21">
        <v>40345</v>
      </c>
      <c r="Q13" s="1">
        <v>46225</v>
      </c>
    </row>
    <row r="14" spans="1:17" ht="26.25" customHeight="1">
      <c r="A14" s="188"/>
      <c r="B14" s="198" t="s">
        <v>5</v>
      </c>
      <c r="C14" s="199"/>
      <c r="D14" s="199"/>
      <c r="E14" s="20"/>
      <c r="F14" s="60">
        <v>768</v>
      </c>
      <c r="G14" s="28">
        <v>777</v>
      </c>
      <c r="H14" s="3">
        <v>778</v>
      </c>
      <c r="I14" s="17"/>
      <c r="J14" s="188"/>
      <c r="K14" s="191"/>
      <c r="L14" s="192"/>
      <c r="M14" s="9" t="s">
        <v>37</v>
      </c>
      <c r="N14" s="20"/>
      <c r="O14" s="55"/>
      <c r="P14" s="21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61">
        <v>768</v>
      </c>
      <c r="G15" s="31">
        <v>777</v>
      </c>
      <c r="H15" s="32">
        <v>778</v>
      </c>
      <c r="I15" s="17"/>
      <c r="J15" s="188"/>
      <c r="K15" s="192"/>
      <c r="L15" s="205" t="s">
        <v>38</v>
      </c>
      <c r="M15" s="206"/>
      <c r="N15" s="27"/>
      <c r="O15" s="55">
        <v>102963</v>
      </c>
      <c r="P15" s="21">
        <v>99106</v>
      </c>
      <c r="Q15" s="1">
        <v>92897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11547271</v>
      </c>
      <c r="G16" s="22">
        <v>11744241</v>
      </c>
      <c r="H16" s="7">
        <v>12127249</v>
      </c>
      <c r="I16" s="17"/>
      <c r="J16" s="189"/>
      <c r="K16" s="193" t="s">
        <v>73</v>
      </c>
      <c r="L16" s="194"/>
      <c r="M16" s="194"/>
      <c r="N16" s="30" t="s">
        <v>74</v>
      </c>
      <c r="O16" s="63">
        <v>27013</v>
      </c>
      <c r="P16" s="33">
        <v>88744</v>
      </c>
      <c r="Q16" s="34">
        <f>Q5-Q11</f>
        <v>177524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1850115</v>
      </c>
      <c r="G17" s="23">
        <v>1857915</v>
      </c>
      <c r="H17" s="4">
        <v>1874715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242943</v>
      </c>
      <c r="P17" s="19">
        <v>113491</v>
      </c>
      <c r="Q17" s="8">
        <v>98724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3564980</v>
      </c>
      <c r="G18" s="23">
        <v>3596580</v>
      </c>
      <c r="H18" s="4">
        <v>3626980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97900</v>
      </c>
      <c r="P18" s="21">
        <v>32800</v>
      </c>
      <c r="Q18" s="1">
        <v>35300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392014</v>
      </c>
      <c r="G19" s="23">
        <v>409205</v>
      </c>
      <c r="H19" s="4">
        <v>426476</v>
      </c>
      <c r="I19" s="17"/>
      <c r="J19" s="188"/>
      <c r="K19" s="192"/>
      <c r="L19" s="198" t="s">
        <v>71</v>
      </c>
      <c r="M19" s="199"/>
      <c r="N19" s="20"/>
      <c r="O19" s="59">
        <v>120672</v>
      </c>
      <c r="P19" s="21">
        <v>55423</v>
      </c>
      <c r="Q19" s="1">
        <f>29353+0</f>
        <v>29353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5740162</v>
      </c>
      <c r="G20" s="23">
        <v>5880541</v>
      </c>
      <c r="H20" s="4">
        <v>6199078</v>
      </c>
      <c r="I20" s="17"/>
      <c r="J20" s="188"/>
      <c r="K20" s="198" t="s">
        <v>78</v>
      </c>
      <c r="L20" s="199"/>
      <c r="M20" s="199"/>
      <c r="N20" s="35" t="s">
        <v>79</v>
      </c>
      <c r="O20" s="55">
        <v>264485</v>
      </c>
      <c r="P20" s="21">
        <v>196951</v>
      </c>
      <c r="Q20" s="1">
        <v>290111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4009883</v>
      </c>
      <c r="G21" s="33">
        <v>4032319</v>
      </c>
      <c r="H21" s="34">
        <v>4069810</v>
      </c>
      <c r="I21" s="17"/>
      <c r="J21" s="188"/>
      <c r="K21" s="190" t="s">
        <v>41</v>
      </c>
      <c r="L21" s="198" t="s">
        <v>80</v>
      </c>
      <c r="M21" s="199"/>
      <c r="N21" s="20"/>
      <c r="O21" s="55">
        <v>121942</v>
      </c>
      <c r="P21" s="21">
        <v>61127</v>
      </c>
      <c r="Q21" s="1">
        <v>77443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198</v>
      </c>
      <c r="G22" s="36">
        <v>217</v>
      </c>
      <c r="H22" s="37">
        <v>217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>
        <v>0</v>
      </c>
    </row>
    <row r="23" spans="1:17" ht="26.25" customHeight="1">
      <c r="A23" s="188"/>
      <c r="B23" s="198" t="s">
        <v>13</v>
      </c>
      <c r="C23" s="199"/>
      <c r="D23" s="199"/>
      <c r="E23" s="20"/>
      <c r="F23" s="66" t="s">
        <v>116</v>
      </c>
      <c r="G23" s="6" t="s">
        <v>116</v>
      </c>
      <c r="H23" s="40" t="s">
        <v>154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142543</v>
      </c>
      <c r="P23" s="21">
        <v>135824</v>
      </c>
      <c r="Q23" s="1">
        <v>212668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/>
      <c r="G24" s="6"/>
      <c r="H24" s="40"/>
      <c r="I24" s="17"/>
      <c r="J24" s="189"/>
      <c r="K24" s="193" t="s">
        <v>83</v>
      </c>
      <c r="L24" s="194"/>
      <c r="M24" s="194"/>
      <c r="N24" s="30" t="s">
        <v>84</v>
      </c>
      <c r="O24" s="64">
        <v>-21542</v>
      </c>
      <c r="P24" s="33">
        <v>-83460</v>
      </c>
      <c r="Q24" s="34">
        <f>Q17-Q20</f>
        <v>-191387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66" t="s">
        <v>149</v>
      </c>
      <c r="G25" s="6" t="s">
        <v>149</v>
      </c>
      <c r="H25" s="40" t="s">
        <v>155</v>
      </c>
      <c r="I25" s="17"/>
      <c r="J25" s="195" t="s">
        <v>85</v>
      </c>
      <c r="K25" s="196"/>
      <c r="L25" s="196"/>
      <c r="M25" s="196"/>
      <c r="N25" s="13" t="s">
        <v>93</v>
      </c>
      <c r="O25" s="68">
        <v>5471</v>
      </c>
      <c r="P25" s="41">
        <v>5284</v>
      </c>
      <c r="Q25" s="42">
        <f>Q16+Q24</f>
        <v>-13863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/>
      <c r="G26" s="23"/>
      <c r="H26" s="4"/>
      <c r="I26" s="17"/>
      <c r="J26" s="195" t="s">
        <v>40</v>
      </c>
      <c r="K26" s="196"/>
      <c r="L26" s="196"/>
      <c r="M26" s="196"/>
      <c r="N26" s="13" t="s">
        <v>53</v>
      </c>
      <c r="O26" s="69"/>
      <c r="P26" s="43"/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60"/>
      <c r="G27" s="28"/>
      <c r="H27" s="3"/>
      <c r="I27" s="17"/>
      <c r="J27" s="195" t="s">
        <v>86</v>
      </c>
      <c r="K27" s="196"/>
      <c r="L27" s="196"/>
      <c r="M27" s="196"/>
      <c r="N27" s="13" t="s">
        <v>94</v>
      </c>
      <c r="O27" s="69">
        <v>31181</v>
      </c>
      <c r="P27" s="43">
        <v>20668</v>
      </c>
      <c r="Q27" s="2">
        <v>26205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60"/>
      <c r="G28" s="28"/>
      <c r="H28" s="3"/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60">
        <v>18420</v>
      </c>
      <c r="G29" s="28">
        <v>19256</v>
      </c>
      <c r="H29" s="3">
        <v>18115</v>
      </c>
      <c r="I29" s="17"/>
      <c r="J29" s="195" t="s">
        <v>88</v>
      </c>
      <c r="K29" s="196"/>
      <c r="L29" s="196"/>
      <c r="M29" s="196"/>
      <c r="N29" s="13" t="s">
        <v>96</v>
      </c>
      <c r="O29" s="68">
        <v>36652</v>
      </c>
      <c r="P29" s="41">
        <v>25952</v>
      </c>
      <c r="Q29" s="42">
        <f>Q25-Q26+Q27-Q28</f>
        <v>12342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60"/>
      <c r="G30" s="28"/>
      <c r="H30" s="3"/>
      <c r="I30" s="17"/>
      <c r="J30" s="195" t="s">
        <v>89</v>
      </c>
      <c r="K30" s="196"/>
      <c r="L30" s="196"/>
      <c r="M30" s="196"/>
      <c r="N30" s="13" t="s">
        <v>97</v>
      </c>
      <c r="O30" s="69"/>
      <c r="P30" s="43"/>
      <c r="Q30" s="2">
        <v>6405</v>
      </c>
    </row>
    <row r="31" spans="1:17" ht="26.25" customHeight="1" thickBot="1">
      <c r="A31" s="188"/>
      <c r="B31" s="221" t="s">
        <v>61</v>
      </c>
      <c r="C31" s="222"/>
      <c r="D31" s="222"/>
      <c r="E31" s="20"/>
      <c r="F31" s="60">
        <v>15641</v>
      </c>
      <c r="G31" s="28">
        <v>16578</v>
      </c>
      <c r="H31" s="3">
        <v>16335</v>
      </c>
      <c r="I31" s="17"/>
      <c r="J31" s="195" t="s">
        <v>90</v>
      </c>
      <c r="K31" s="196"/>
      <c r="L31" s="196"/>
      <c r="M31" s="196"/>
      <c r="N31" s="13" t="s">
        <v>98</v>
      </c>
      <c r="O31" s="68">
        <v>36652</v>
      </c>
      <c r="P31" s="41">
        <v>25952</v>
      </c>
      <c r="Q31" s="42">
        <f>Q29-Q30</f>
        <v>5937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60">
        <v>5768855</v>
      </c>
      <c r="G32" s="28">
        <v>6176767</v>
      </c>
      <c r="H32" s="3">
        <v>6043151</v>
      </c>
      <c r="I32" s="17"/>
      <c r="J32" s="195" t="s">
        <v>109</v>
      </c>
      <c r="K32" s="196"/>
      <c r="L32" s="196"/>
      <c r="M32" s="196"/>
      <c r="N32" s="13"/>
      <c r="O32" s="70">
        <v>0.8312987354341287</v>
      </c>
      <c r="P32" s="44">
        <v>0.9278066912217966</v>
      </c>
      <c r="Q32" s="45">
        <f>IF(Q5=0,0,Q5/(Q11+Q23))</f>
        <v>0.949901139426908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60"/>
      <c r="G33" s="28"/>
      <c r="H33" s="3"/>
      <c r="I33" s="17"/>
      <c r="J33" s="195" t="s">
        <v>110</v>
      </c>
      <c r="K33" s="196"/>
      <c r="L33" s="196"/>
      <c r="M33" s="196"/>
      <c r="N33" s="13"/>
      <c r="O33" s="70">
        <v>0</v>
      </c>
      <c r="P33" s="44"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60">
        <v>5768855</v>
      </c>
      <c r="G34" s="28">
        <v>6176767</v>
      </c>
      <c r="H34" s="3">
        <v>6043151</v>
      </c>
      <c r="I34" s="17"/>
      <c r="J34" s="195" t="s">
        <v>99</v>
      </c>
      <c r="K34" s="196"/>
      <c r="L34" s="196"/>
      <c r="M34" s="196"/>
      <c r="N34" s="13"/>
      <c r="O34" s="69">
        <v>152039</v>
      </c>
      <c r="P34" s="43">
        <v>99220</v>
      </c>
      <c r="Q34" s="2">
        <v>64060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60">
        <v>4736949</v>
      </c>
      <c r="G35" s="28">
        <v>4907475</v>
      </c>
      <c r="H35" s="3">
        <v>4986730</v>
      </c>
      <c r="I35" s="17"/>
      <c r="J35" s="200" t="s">
        <v>132</v>
      </c>
      <c r="K35" s="201"/>
      <c r="L35" s="202" t="s">
        <v>39</v>
      </c>
      <c r="M35" s="203"/>
      <c r="N35" s="13"/>
      <c r="O35" s="69">
        <v>66039</v>
      </c>
      <c r="P35" s="43">
        <v>74475</v>
      </c>
      <c r="Q35" s="2">
        <v>64060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v>0.8211246425850537</v>
      </c>
      <c r="G36" s="46">
        <v>0.7945054427340387</v>
      </c>
      <c r="H36" s="47">
        <f>IF(H35=0,0,H35/H34)</f>
        <v>0.8251870588704469</v>
      </c>
      <c r="I36" s="17"/>
      <c r="J36" s="195" t="s">
        <v>102</v>
      </c>
      <c r="K36" s="196"/>
      <c r="L36" s="196"/>
      <c r="M36" s="196"/>
      <c r="N36" s="13"/>
      <c r="O36" s="69">
        <v>2268794</v>
      </c>
      <c r="P36" s="43">
        <v>2165771</v>
      </c>
      <c r="Q36" s="2">
        <v>1988402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>
        <v>1343</v>
      </c>
      <c r="G37" s="22">
        <v>969</v>
      </c>
      <c r="H37" s="7">
        <v>1110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619502</v>
      </c>
      <c r="G38" s="23">
        <v>572368</v>
      </c>
      <c r="H38" s="4">
        <v>622734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427205</v>
      </c>
      <c r="G39" s="23">
        <v>387730</v>
      </c>
      <c r="H39" s="4">
        <v>382042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192297</v>
      </c>
      <c r="G40" s="23">
        <v>184638</v>
      </c>
      <c r="H40" s="4">
        <v>240692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63634</v>
      </c>
      <c r="G41" s="23">
        <v>78801</v>
      </c>
      <c r="H41" s="4">
        <v>77649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v>684479</v>
      </c>
      <c r="G42" s="33">
        <v>652138</v>
      </c>
      <c r="H42" s="34">
        <f>H37+H38+H41</f>
        <v>701493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62" t="s">
        <v>148</v>
      </c>
      <c r="G43" s="22" t="s">
        <v>148</v>
      </c>
      <c r="H43" s="7" t="s">
        <v>167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1921</v>
      </c>
      <c r="G44" s="23">
        <v>1921</v>
      </c>
      <c r="H44" s="4">
        <v>2100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72">
        <v>37347</v>
      </c>
      <c r="G45" s="51">
        <v>37347</v>
      </c>
      <c r="H45" s="52">
        <v>39173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v>113.46396171881943</v>
      </c>
      <c r="G46" s="28">
        <v>114.32559513802923</v>
      </c>
      <c r="H46" s="3">
        <f>ROUND(Q7*1000/H35,1)</f>
        <v>125.9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v>130.78080426873922</v>
      </c>
      <c r="G47" s="28">
        <v>116.63187280628021</v>
      </c>
      <c r="H47" s="3">
        <f>ROUND(H38*1000/H35,1)</f>
        <v>124.9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v>113.46396171881943</v>
      </c>
      <c r="G48" s="28">
        <v>79.00804385147147</v>
      </c>
      <c r="H48" s="3">
        <f>ROUND(H39*1000/H35,1)</f>
        <v>76.6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v>40.59511723685436</v>
      </c>
      <c r="G49" s="28">
        <v>37.62382895480874</v>
      </c>
      <c r="H49" s="3">
        <f>ROUND(H40*1000/H35,1)</f>
        <v>48.3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>
        <v>12.3</v>
      </c>
      <c r="G50" s="28">
        <v>12.3</v>
      </c>
      <c r="H50" s="3">
        <v>17.4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>
        <v>900</v>
      </c>
      <c r="G51" s="23">
        <v>900</v>
      </c>
      <c r="H51" s="4">
        <v>900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73">
        <v>29677</v>
      </c>
      <c r="G52" s="53">
        <v>29677</v>
      </c>
      <c r="H52" s="5">
        <v>29677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5</v>
      </c>
      <c r="G53" s="22">
        <v>5</v>
      </c>
      <c r="H53" s="7">
        <v>5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1</v>
      </c>
      <c r="G54" s="23">
        <v>1</v>
      </c>
      <c r="H54" s="4">
        <v>1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v>6</v>
      </c>
      <c r="G55" s="33">
        <v>6</v>
      </c>
      <c r="H55" s="34">
        <f>H53+H54</f>
        <v>6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221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29909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54">
        <v>377457</v>
      </c>
      <c r="P5" s="19">
        <v>383660</v>
      </c>
      <c r="Q5" s="8">
        <v>503951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31502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5">
        <v>260692</v>
      </c>
      <c r="P6" s="21">
        <v>298647</v>
      </c>
      <c r="Q6" s="1">
        <v>331087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51479</v>
      </c>
      <c r="G7" s="22">
        <v>51463</v>
      </c>
      <c r="H7" s="7">
        <v>51591</v>
      </c>
      <c r="I7" s="17"/>
      <c r="J7" s="188"/>
      <c r="K7" s="191"/>
      <c r="L7" s="190" t="s">
        <v>123</v>
      </c>
      <c r="M7" s="9" t="s">
        <v>34</v>
      </c>
      <c r="N7" s="20"/>
      <c r="O7" s="55">
        <v>258251</v>
      </c>
      <c r="P7" s="21">
        <v>289530</v>
      </c>
      <c r="Q7" s="1">
        <v>314757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21829</v>
      </c>
      <c r="G8" s="23">
        <v>22976</v>
      </c>
      <c r="H8" s="4">
        <v>24297</v>
      </c>
      <c r="I8" s="24"/>
      <c r="J8" s="188"/>
      <c r="K8" s="191"/>
      <c r="L8" s="191"/>
      <c r="M8" s="9" t="s">
        <v>35</v>
      </c>
      <c r="N8" s="20"/>
      <c r="O8" s="55">
        <v>2371</v>
      </c>
      <c r="P8" s="21">
        <v>9057</v>
      </c>
      <c r="Q8" s="1">
        <v>16250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21829</v>
      </c>
      <c r="G9" s="23">
        <v>22976</v>
      </c>
      <c r="H9" s="4">
        <v>24297</v>
      </c>
      <c r="I9" s="17"/>
      <c r="J9" s="188"/>
      <c r="K9" s="191"/>
      <c r="L9" s="192"/>
      <c r="M9" s="9" t="s">
        <v>36</v>
      </c>
      <c r="N9" s="20" t="s">
        <v>125</v>
      </c>
      <c r="O9" s="55"/>
      <c r="P9" s="21"/>
      <c r="Q9" s="1">
        <v>0</v>
      </c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0.42403698595543815</v>
      </c>
      <c r="G10" s="25">
        <f>IF(G9=0,0,G9/G7)</f>
        <v>0.44645667761304236</v>
      </c>
      <c r="H10" s="26">
        <f>IF(H9=0,0,H9/H7)</f>
        <v>0.4709542362039891</v>
      </c>
      <c r="I10" s="17"/>
      <c r="J10" s="188"/>
      <c r="K10" s="192"/>
      <c r="L10" s="205" t="s">
        <v>71</v>
      </c>
      <c r="M10" s="206"/>
      <c r="N10" s="27"/>
      <c r="O10" s="55">
        <v>116765</v>
      </c>
      <c r="P10" s="21">
        <v>85013</v>
      </c>
      <c r="Q10" s="1">
        <v>172864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20609</v>
      </c>
      <c r="G11" s="23">
        <v>21584</v>
      </c>
      <c r="H11" s="4">
        <v>22603</v>
      </c>
      <c r="I11" s="17"/>
      <c r="J11" s="188"/>
      <c r="K11" s="199" t="s">
        <v>72</v>
      </c>
      <c r="L11" s="199"/>
      <c r="M11" s="199"/>
      <c r="N11" s="20" t="s">
        <v>196</v>
      </c>
      <c r="O11" s="59">
        <v>356984</v>
      </c>
      <c r="P11" s="21">
        <v>362232</v>
      </c>
      <c r="Q11" s="1">
        <v>352608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0.9441110449402171</v>
      </c>
      <c r="G12" s="25">
        <f>IF(G11=0,0,G11/G9)</f>
        <v>0.9394150417827298</v>
      </c>
      <c r="H12" s="26">
        <f>IF(H11=0,0,H11/H9)</f>
        <v>0.930279458369346</v>
      </c>
      <c r="I12" s="17"/>
      <c r="J12" s="188"/>
      <c r="K12" s="190" t="s">
        <v>128</v>
      </c>
      <c r="L12" s="198" t="s">
        <v>58</v>
      </c>
      <c r="M12" s="199"/>
      <c r="N12" s="20"/>
      <c r="O12" s="55">
        <v>213200</v>
      </c>
      <c r="P12" s="21">
        <v>222175</v>
      </c>
      <c r="Q12" s="1">
        <v>217264</v>
      </c>
    </row>
    <row r="13" spans="1:17" ht="26.25" customHeight="1">
      <c r="A13" s="188"/>
      <c r="B13" s="198" t="s">
        <v>4</v>
      </c>
      <c r="C13" s="199"/>
      <c r="D13" s="199"/>
      <c r="E13" s="20"/>
      <c r="F13" s="60">
        <v>479</v>
      </c>
      <c r="G13" s="28">
        <v>479</v>
      </c>
      <c r="H13" s="3">
        <v>479</v>
      </c>
      <c r="I13" s="17"/>
      <c r="J13" s="188"/>
      <c r="K13" s="191"/>
      <c r="L13" s="190" t="s">
        <v>129</v>
      </c>
      <c r="M13" s="9" t="s">
        <v>33</v>
      </c>
      <c r="N13" s="20"/>
      <c r="O13" s="55">
        <v>43488</v>
      </c>
      <c r="P13" s="21">
        <v>41113</v>
      </c>
      <c r="Q13" s="1">
        <v>37414</v>
      </c>
    </row>
    <row r="14" spans="1:17" ht="26.25" customHeight="1">
      <c r="A14" s="188"/>
      <c r="B14" s="198" t="s">
        <v>5</v>
      </c>
      <c r="C14" s="199"/>
      <c r="D14" s="199"/>
      <c r="E14" s="20"/>
      <c r="F14" s="60">
        <v>365</v>
      </c>
      <c r="G14" s="28">
        <v>375</v>
      </c>
      <c r="H14" s="3">
        <v>381</v>
      </c>
      <c r="I14" s="17"/>
      <c r="J14" s="188"/>
      <c r="K14" s="191"/>
      <c r="L14" s="192"/>
      <c r="M14" s="9" t="s">
        <v>37</v>
      </c>
      <c r="N14" s="20"/>
      <c r="O14" s="55"/>
      <c r="P14" s="21"/>
      <c r="Q14" s="1">
        <v>0</v>
      </c>
    </row>
    <row r="15" spans="1:17" ht="26.25" customHeight="1" thickBot="1">
      <c r="A15" s="189"/>
      <c r="B15" s="193" t="s">
        <v>103</v>
      </c>
      <c r="C15" s="194"/>
      <c r="D15" s="194"/>
      <c r="E15" s="30"/>
      <c r="F15" s="61">
        <v>365</v>
      </c>
      <c r="G15" s="31">
        <v>375</v>
      </c>
      <c r="H15" s="32">
        <v>381</v>
      </c>
      <c r="I15" s="17"/>
      <c r="J15" s="188"/>
      <c r="K15" s="192"/>
      <c r="L15" s="205" t="s">
        <v>38</v>
      </c>
      <c r="M15" s="206"/>
      <c r="N15" s="27"/>
      <c r="O15" s="55">
        <v>143784</v>
      </c>
      <c r="P15" s="21">
        <v>140057</v>
      </c>
      <c r="Q15" s="1">
        <v>135344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12118141</v>
      </c>
      <c r="G16" s="22">
        <v>12295971</v>
      </c>
      <c r="H16" s="7">
        <v>12616057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20473</v>
      </c>
      <c r="P16" s="33">
        <f>P5-P11</f>
        <v>21428</v>
      </c>
      <c r="Q16" s="34">
        <f>Q5-Q11</f>
        <v>151343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2982200</v>
      </c>
      <c r="G17" s="23">
        <v>3011740</v>
      </c>
      <c r="H17" s="4">
        <v>3099300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436905</v>
      </c>
      <c r="P17" s="19">
        <v>337569</v>
      </c>
      <c r="Q17" s="8">
        <v>355638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5159200</v>
      </c>
      <c r="G18" s="23">
        <v>5231100</v>
      </c>
      <c r="H18" s="4">
        <v>5342600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129400</v>
      </c>
      <c r="P18" s="21">
        <v>71900</v>
      </c>
      <c r="Q18" s="1">
        <v>111500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514744</v>
      </c>
      <c r="G19" s="23">
        <v>526473</v>
      </c>
      <c r="H19" s="4">
        <v>544671</v>
      </c>
      <c r="I19" s="17"/>
      <c r="J19" s="188"/>
      <c r="K19" s="192"/>
      <c r="L19" s="198" t="s">
        <v>71</v>
      </c>
      <c r="M19" s="199"/>
      <c r="N19" s="20"/>
      <c r="O19" s="59">
        <v>230058</v>
      </c>
      <c r="P19" s="21">
        <v>223795</v>
      </c>
      <c r="Q19" s="1">
        <v>130698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3461997</v>
      </c>
      <c r="G20" s="23">
        <v>3526388</v>
      </c>
      <c r="H20" s="4">
        <v>3629486</v>
      </c>
      <c r="I20" s="17"/>
      <c r="J20" s="188"/>
      <c r="K20" s="198" t="s">
        <v>78</v>
      </c>
      <c r="L20" s="199"/>
      <c r="M20" s="199"/>
      <c r="N20" s="35" t="s">
        <v>79</v>
      </c>
      <c r="O20" s="55">
        <v>451302</v>
      </c>
      <c r="P20" s="21">
        <v>348834</v>
      </c>
      <c r="Q20" s="1">
        <v>497625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5934600</v>
      </c>
      <c r="G21" s="33">
        <v>5993680</v>
      </c>
      <c r="H21" s="34">
        <v>6187120</v>
      </c>
      <c r="I21" s="17"/>
      <c r="J21" s="188"/>
      <c r="K21" s="190" t="s">
        <v>41</v>
      </c>
      <c r="L21" s="198" t="s">
        <v>80</v>
      </c>
      <c r="M21" s="199"/>
      <c r="N21" s="20"/>
      <c r="O21" s="55">
        <v>283584</v>
      </c>
      <c r="P21" s="21">
        <v>177830</v>
      </c>
      <c r="Q21" s="1">
        <v>320086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87</v>
      </c>
      <c r="G22" s="36">
        <v>88</v>
      </c>
      <c r="H22" s="37">
        <v>94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66" t="s">
        <v>116</v>
      </c>
      <c r="G23" s="6" t="s">
        <v>116</v>
      </c>
      <c r="H23" s="40" t="s">
        <v>116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167718</v>
      </c>
      <c r="P23" s="21">
        <v>171004</v>
      </c>
      <c r="Q23" s="1">
        <v>177539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/>
      <c r="G24" s="6"/>
      <c r="H24" s="40">
        <v>0</v>
      </c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-14397</v>
      </c>
      <c r="P24" s="33">
        <f>P17-P20</f>
        <v>-11265</v>
      </c>
      <c r="Q24" s="34">
        <f>Q17-Q20</f>
        <v>-141987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66" t="s">
        <v>149</v>
      </c>
      <c r="G25" s="6" t="s">
        <v>149</v>
      </c>
      <c r="H25" s="40" t="s">
        <v>149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6076</v>
      </c>
      <c r="P25" s="41">
        <f>P16+P24</f>
        <v>10163</v>
      </c>
      <c r="Q25" s="42">
        <f>Q16+Q24</f>
        <v>9356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/>
      <c r="G26" s="23"/>
      <c r="H26" s="4">
        <v>0</v>
      </c>
      <c r="I26" s="17"/>
      <c r="J26" s="195" t="s">
        <v>40</v>
      </c>
      <c r="K26" s="196"/>
      <c r="L26" s="196"/>
      <c r="M26" s="196"/>
      <c r="N26" s="13" t="s">
        <v>53</v>
      </c>
      <c r="O26" s="69"/>
      <c r="P26" s="43"/>
      <c r="Q26" s="2">
        <v>0</v>
      </c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60"/>
      <c r="G27" s="28"/>
      <c r="H27" s="3">
        <v>0</v>
      </c>
      <c r="I27" s="17"/>
      <c r="J27" s="195" t="s">
        <v>86</v>
      </c>
      <c r="K27" s="196"/>
      <c r="L27" s="196"/>
      <c r="M27" s="196"/>
      <c r="N27" s="13" t="s">
        <v>94</v>
      </c>
      <c r="O27" s="69">
        <v>16558</v>
      </c>
      <c r="P27" s="43">
        <v>22634</v>
      </c>
      <c r="Q27" s="2">
        <v>32797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60"/>
      <c r="G28" s="28"/>
      <c r="H28" s="3">
        <v>0</v>
      </c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>
        <v>0</v>
      </c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60">
        <v>8729</v>
      </c>
      <c r="G29" s="28">
        <v>8898</v>
      </c>
      <c r="H29" s="3">
        <v>8473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22634</v>
      </c>
      <c r="P29" s="41">
        <f>P25-P26+P27-P28</f>
        <v>32797</v>
      </c>
      <c r="Q29" s="42">
        <f>Q25-Q26+Q27-Q28</f>
        <v>42153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60"/>
      <c r="G30" s="28"/>
      <c r="H30" s="3">
        <v>0</v>
      </c>
      <c r="I30" s="17"/>
      <c r="J30" s="195" t="s">
        <v>89</v>
      </c>
      <c r="K30" s="196"/>
      <c r="L30" s="196"/>
      <c r="M30" s="196"/>
      <c r="N30" s="13" t="s">
        <v>97</v>
      </c>
      <c r="O30" s="69"/>
      <c r="P30" s="43"/>
      <c r="Q30" s="2">
        <v>18300</v>
      </c>
    </row>
    <row r="31" spans="1:17" ht="26.25" customHeight="1" thickBot="1">
      <c r="A31" s="188"/>
      <c r="B31" s="221" t="s">
        <v>61</v>
      </c>
      <c r="C31" s="222"/>
      <c r="D31" s="222"/>
      <c r="E31" s="20"/>
      <c r="F31" s="60">
        <v>7294</v>
      </c>
      <c r="G31" s="28">
        <v>7665</v>
      </c>
      <c r="H31" s="3">
        <v>7546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22634</v>
      </c>
      <c r="P31" s="41">
        <f>P29-P30</f>
        <v>32797</v>
      </c>
      <c r="Q31" s="42">
        <f>Q29-Q30</f>
        <v>23853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60">
        <v>2694942</v>
      </c>
      <c r="G32" s="28">
        <v>2845940</v>
      </c>
      <c r="H32" s="3">
        <v>2779884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0.7193740446958464</v>
      </c>
      <c r="P32" s="44">
        <f>IF(P5=0,0,P5/(P11+P23))</f>
        <v>0.7194938076198907</v>
      </c>
      <c r="Q32" s="45">
        <f>IF(Q5=0,0,Q5/(Q11+Q23))</f>
        <v>0.9505872899403373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60"/>
      <c r="G33" s="28"/>
      <c r="H33" s="3">
        <v>0</v>
      </c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/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60">
        <v>2694942</v>
      </c>
      <c r="G34" s="28">
        <v>2845940</v>
      </c>
      <c r="H34" s="3">
        <v>2779884</v>
      </c>
      <c r="I34" s="17"/>
      <c r="J34" s="195" t="s">
        <v>99</v>
      </c>
      <c r="K34" s="196"/>
      <c r="L34" s="196"/>
      <c r="M34" s="196"/>
      <c r="N34" s="13"/>
      <c r="O34" s="69">
        <v>349194</v>
      </c>
      <c r="P34" s="43">
        <v>317865</v>
      </c>
      <c r="Q34" s="2">
        <v>319812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60">
        <v>2206403</v>
      </c>
      <c r="G35" s="28">
        <v>2258447</v>
      </c>
      <c r="H35" s="3">
        <v>2321846</v>
      </c>
      <c r="I35" s="17"/>
      <c r="J35" s="200" t="s">
        <v>132</v>
      </c>
      <c r="K35" s="201"/>
      <c r="L35" s="202" t="s">
        <v>39</v>
      </c>
      <c r="M35" s="203"/>
      <c r="N35" s="13"/>
      <c r="O35" s="69">
        <v>76273</v>
      </c>
      <c r="P35" s="43">
        <v>74331</v>
      </c>
      <c r="Q35" s="2">
        <v>230076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0.8187200318225772</v>
      </c>
      <c r="G36" s="46">
        <f>IF(G35=0,0,G35/G34)</f>
        <v>0.793568030246597</v>
      </c>
      <c r="H36" s="47">
        <f>IF(H35=0,0,H35/H34)</f>
        <v>0.8352312542537746</v>
      </c>
      <c r="I36" s="17"/>
      <c r="J36" s="195" t="s">
        <v>102</v>
      </c>
      <c r="K36" s="196"/>
      <c r="L36" s="196"/>
      <c r="M36" s="196"/>
      <c r="N36" s="13"/>
      <c r="O36" s="69">
        <v>3978726</v>
      </c>
      <c r="P36" s="43">
        <v>3879622</v>
      </c>
      <c r="Q36" s="2">
        <v>3813583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/>
      <c r="G37" s="22"/>
      <c r="H37" s="7">
        <v>1183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433884</v>
      </c>
      <c r="G38" s="23">
        <v>468938</v>
      </c>
      <c r="H38" s="4">
        <v>314024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211720</v>
      </c>
      <c r="G39" s="23">
        <v>221272</v>
      </c>
      <c r="H39" s="4">
        <v>215760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222164</v>
      </c>
      <c r="G40" s="23">
        <v>247666</v>
      </c>
      <c r="H40" s="4">
        <v>98264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90818</v>
      </c>
      <c r="G41" s="23">
        <v>64298</v>
      </c>
      <c r="H41" s="4">
        <v>214940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524702</v>
      </c>
      <c r="G42" s="33">
        <f>G37+G38+G41</f>
        <v>533236</v>
      </c>
      <c r="H42" s="34">
        <f>H37+H38+H41</f>
        <v>530147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62" t="s">
        <v>161</v>
      </c>
      <c r="G43" s="22" t="s">
        <v>161</v>
      </c>
      <c r="H43" s="7" t="s">
        <v>161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1995</v>
      </c>
      <c r="G44" s="23">
        <v>2205</v>
      </c>
      <c r="H44" s="4">
        <v>2205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72">
        <v>35521</v>
      </c>
      <c r="G45" s="51">
        <v>38899</v>
      </c>
      <c r="H45" s="52">
        <v>38899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v>117</v>
      </c>
      <c r="G46" s="28">
        <v>128.2</v>
      </c>
      <c r="H46" s="3">
        <v>135.6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v>196.6</v>
      </c>
      <c r="G47" s="28">
        <v>207.6</v>
      </c>
      <c r="H47" s="3">
        <v>135.2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v>95.9</v>
      </c>
      <c r="G48" s="28">
        <v>98</v>
      </c>
      <c r="H48" s="3">
        <v>92.9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v>100.7</v>
      </c>
      <c r="G49" s="28">
        <v>109.7</v>
      </c>
      <c r="H49" s="3">
        <v>42.3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>
        <v>5</v>
      </c>
      <c r="G50" s="28">
        <v>4.9</v>
      </c>
      <c r="H50" s="3">
        <v>3.5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>
        <v>375</v>
      </c>
      <c r="G51" s="23">
        <v>375</v>
      </c>
      <c r="H51" s="4">
        <v>375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73">
        <v>32599</v>
      </c>
      <c r="G52" s="53">
        <v>32599</v>
      </c>
      <c r="H52" s="5">
        <v>32599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6</v>
      </c>
      <c r="G53" s="22">
        <v>6</v>
      </c>
      <c r="H53" s="7">
        <v>5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5</v>
      </c>
      <c r="G54" s="23">
        <v>5</v>
      </c>
      <c r="H54" s="4">
        <v>6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11</v>
      </c>
      <c r="G55" s="33">
        <f>G53+G54</f>
        <v>11</v>
      </c>
      <c r="H55" s="34">
        <f>H53+H54</f>
        <v>11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222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21641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62">
        <v>910912</v>
      </c>
      <c r="P5" s="22">
        <v>1003639</v>
      </c>
      <c r="Q5" s="7">
        <v>1047193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22007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7">
        <v>650924</v>
      </c>
      <c r="P6" s="23">
        <v>673480</v>
      </c>
      <c r="Q6" s="4">
        <v>702212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90171</v>
      </c>
      <c r="G7" s="22">
        <v>89334</v>
      </c>
      <c r="H7" s="7">
        <v>87915</v>
      </c>
      <c r="I7" s="17"/>
      <c r="J7" s="188"/>
      <c r="K7" s="191"/>
      <c r="L7" s="190" t="s">
        <v>123</v>
      </c>
      <c r="M7" s="9" t="s">
        <v>34</v>
      </c>
      <c r="N7" s="20"/>
      <c r="O7" s="57">
        <v>327849</v>
      </c>
      <c r="P7" s="23">
        <v>353737</v>
      </c>
      <c r="Q7" s="4">
        <v>355239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25195</v>
      </c>
      <c r="G8" s="23">
        <v>25384</v>
      </c>
      <c r="H8" s="4">
        <v>25024</v>
      </c>
      <c r="I8" s="24"/>
      <c r="J8" s="188"/>
      <c r="K8" s="191"/>
      <c r="L8" s="191"/>
      <c r="M8" s="9" t="s">
        <v>35</v>
      </c>
      <c r="N8" s="20"/>
      <c r="O8" s="57">
        <v>322990</v>
      </c>
      <c r="P8" s="23">
        <v>319653</v>
      </c>
      <c r="Q8" s="4">
        <v>346913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25195</v>
      </c>
      <c r="G9" s="23">
        <v>25384</v>
      </c>
      <c r="H9" s="4">
        <v>25024</v>
      </c>
      <c r="I9" s="17"/>
      <c r="J9" s="188"/>
      <c r="K9" s="191"/>
      <c r="L9" s="192"/>
      <c r="M9" s="9" t="s">
        <v>36</v>
      </c>
      <c r="N9" s="20" t="s">
        <v>125</v>
      </c>
      <c r="O9" s="57"/>
      <c r="P9" s="23"/>
      <c r="Q9" s="4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0.27941355868294687</v>
      </c>
      <c r="G10" s="25">
        <f>IF(G9=0,0,G9/G7)</f>
        <v>0.284147133230349</v>
      </c>
      <c r="H10" s="26">
        <f>IF(H9=0,0,H9/H7)</f>
        <v>0.2846385713473241</v>
      </c>
      <c r="I10" s="17"/>
      <c r="J10" s="188"/>
      <c r="K10" s="192"/>
      <c r="L10" s="205" t="s">
        <v>71</v>
      </c>
      <c r="M10" s="206"/>
      <c r="N10" s="27"/>
      <c r="O10" s="57">
        <v>259778</v>
      </c>
      <c r="P10" s="23">
        <v>330051</v>
      </c>
      <c r="Q10" s="4">
        <v>344897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19384</v>
      </c>
      <c r="G11" s="23">
        <v>19526</v>
      </c>
      <c r="H11" s="4">
        <v>19657</v>
      </c>
      <c r="I11" s="17"/>
      <c r="J11" s="188"/>
      <c r="K11" s="199" t="s">
        <v>72</v>
      </c>
      <c r="L11" s="199"/>
      <c r="M11" s="199"/>
      <c r="N11" s="20" t="s">
        <v>196</v>
      </c>
      <c r="O11" s="87">
        <v>844081</v>
      </c>
      <c r="P11" s="23">
        <v>849914</v>
      </c>
      <c r="Q11" s="4">
        <v>806515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0.7693589998015479</v>
      </c>
      <c r="G12" s="25">
        <f>IF(G11=0,0,G11/G9)</f>
        <v>0.7692247084777812</v>
      </c>
      <c r="H12" s="26">
        <f>IF(H11=0,0,H11/H9)</f>
        <v>0.785525895140665</v>
      </c>
      <c r="I12" s="17"/>
      <c r="J12" s="188"/>
      <c r="K12" s="190" t="s">
        <v>128</v>
      </c>
      <c r="L12" s="198" t="s">
        <v>58</v>
      </c>
      <c r="M12" s="199"/>
      <c r="N12" s="20"/>
      <c r="O12" s="57">
        <v>384919</v>
      </c>
      <c r="P12" s="23">
        <v>430381</v>
      </c>
      <c r="Q12" s="4">
        <v>419587</v>
      </c>
    </row>
    <row r="13" spans="1:17" ht="26.25" customHeight="1">
      <c r="A13" s="188"/>
      <c r="B13" s="198" t="s">
        <v>4</v>
      </c>
      <c r="C13" s="199"/>
      <c r="D13" s="199"/>
      <c r="E13" s="20"/>
      <c r="F13" s="60">
        <v>337</v>
      </c>
      <c r="G13" s="28">
        <v>337</v>
      </c>
      <c r="H13" s="3">
        <v>337</v>
      </c>
      <c r="I13" s="17"/>
      <c r="J13" s="188"/>
      <c r="K13" s="191"/>
      <c r="L13" s="190" t="s">
        <v>129</v>
      </c>
      <c r="M13" s="9" t="s">
        <v>33</v>
      </c>
      <c r="N13" s="20"/>
      <c r="O13" s="57">
        <v>112792</v>
      </c>
      <c r="P13" s="23">
        <v>146748</v>
      </c>
      <c r="Q13" s="4">
        <v>132854</v>
      </c>
    </row>
    <row r="14" spans="1:17" ht="26.25" customHeight="1">
      <c r="A14" s="188"/>
      <c r="B14" s="198" t="s">
        <v>5</v>
      </c>
      <c r="C14" s="199"/>
      <c r="D14" s="199"/>
      <c r="E14" s="20"/>
      <c r="F14" s="60">
        <v>675</v>
      </c>
      <c r="G14" s="28">
        <v>682</v>
      </c>
      <c r="H14" s="3">
        <v>688</v>
      </c>
      <c r="I14" s="17"/>
      <c r="J14" s="188"/>
      <c r="K14" s="191"/>
      <c r="L14" s="192"/>
      <c r="M14" s="9" t="s">
        <v>37</v>
      </c>
      <c r="N14" s="20"/>
      <c r="O14" s="57"/>
      <c r="P14" s="23"/>
      <c r="Q14" s="4"/>
    </row>
    <row r="15" spans="1:17" ht="26.25" customHeight="1" thickBot="1">
      <c r="A15" s="189"/>
      <c r="B15" s="193" t="s">
        <v>103</v>
      </c>
      <c r="C15" s="194"/>
      <c r="D15" s="194"/>
      <c r="E15" s="30"/>
      <c r="F15" s="61">
        <v>675</v>
      </c>
      <c r="G15" s="31">
        <v>682</v>
      </c>
      <c r="H15" s="32">
        <v>688</v>
      </c>
      <c r="I15" s="17"/>
      <c r="J15" s="188"/>
      <c r="K15" s="192"/>
      <c r="L15" s="205" t="s">
        <v>38</v>
      </c>
      <c r="M15" s="206"/>
      <c r="N15" s="27"/>
      <c r="O15" s="57">
        <v>456466</v>
      </c>
      <c r="P15" s="23">
        <v>419533</v>
      </c>
      <c r="Q15" s="4">
        <v>386928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36511632</v>
      </c>
      <c r="G16" s="22">
        <v>36712883</v>
      </c>
      <c r="H16" s="7">
        <v>36909964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66831</v>
      </c>
      <c r="P16" s="33">
        <f>P5-P11</f>
        <v>153725</v>
      </c>
      <c r="Q16" s="34">
        <f>Q5-Q11</f>
        <v>240678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13771986</v>
      </c>
      <c r="G17" s="23">
        <v>13808986</v>
      </c>
      <c r="H17" s="4">
        <v>13881286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62">
        <v>923881</v>
      </c>
      <c r="P17" s="22">
        <v>847849</v>
      </c>
      <c r="Q17" s="7">
        <v>1364816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17984158</v>
      </c>
      <c r="G18" s="23">
        <v>18102458</v>
      </c>
      <c r="H18" s="4">
        <v>18185758</v>
      </c>
      <c r="I18" s="17"/>
      <c r="J18" s="188"/>
      <c r="K18" s="190" t="s">
        <v>129</v>
      </c>
      <c r="L18" s="198" t="s">
        <v>92</v>
      </c>
      <c r="M18" s="199"/>
      <c r="N18" s="20"/>
      <c r="O18" s="57">
        <v>421400</v>
      </c>
      <c r="P18" s="23">
        <v>451100</v>
      </c>
      <c r="Q18" s="4">
        <v>998400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517450</v>
      </c>
      <c r="G19" s="23">
        <v>531886</v>
      </c>
      <c r="H19" s="4">
        <v>540167</v>
      </c>
      <c r="I19" s="17"/>
      <c r="J19" s="188"/>
      <c r="K19" s="192"/>
      <c r="L19" s="198" t="s">
        <v>71</v>
      </c>
      <c r="M19" s="199"/>
      <c r="N19" s="20"/>
      <c r="O19" s="87">
        <v>445199</v>
      </c>
      <c r="P19" s="23">
        <v>343530</v>
      </c>
      <c r="Q19" s="4">
        <v>283537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4238038</v>
      </c>
      <c r="G20" s="23">
        <v>4269553</v>
      </c>
      <c r="H20" s="4">
        <v>4302753</v>
      </c>
      <c r="I20" s="17"/>
      <c r="J20" s="188"/>
      <c r="K20" s="198" t="s">
        <v>78</v>
      </c>
      <c r="L20" s="199"/>
      <c r="M20" s="199"/>
      <c r="N20" s="35" t="s">
        <v>79</v>
      </c>
      <c r="O20" s="57">
        <v>997599</v>
      </c>
      <c r="P20" s="23">
        <v>1029010</v>
      </c>
      <c r="Q20" s="4">
        <v>1605468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25553410</v>
      </c>
      <c r="G21" s="33">
        <v>25627410</v>
      </c>
      <c r="H21" s="34">
        <v>25772010</v>
      </c>
      <c r="I21" s="17"/>
      <c r="J21" s="188"/>
      <c r="K21" s="190" t="s">
        <v>41</v>
      </c>
      <c r="L21" s="198" t="s">
        <v>80</v>
      </c>
      <c r="M21" s="199"/>
      <c r="N21" s="20"/>
      <c r="O21" s="57">
        <v>178522</v>
      </c>
      <c r="P21" s="23">
        <v>201251</v>
      </c>
      <c r="Q21" s="4">
        <v>197081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157</v>
      </c>
      <c r="G22" s="36">
        <v>158</v>
      </c>
      <c r="H22" s="37">
        <v>159</v>
      </c>
      <c r="I22" s="17"/>
      <c r="J22" s="188"/>
      <c r="K22" s="191"/>
      <c r="L22" s="6" t="s">
        <v>129</v>
      </c>
      <c r="M22" s="9" t="s">
        <v>101</v>
      </c>
      <c r="N22" s="20"/>
      <c r="O22" s="57"/>
      <c r="P22" s="23"/>
      <c r="Q22" s="4"/>
    </row>
    <row r="23" spans="1:17" ht="26.25" customHeight="1">
      <c r="A23" s="188"/>
      <c r="B23" s="198" t="s">
        <v>13</v>
      </c>
      <c r="C23" s="199"/>
      <c r="D23" s="199"/>
      <c r="E23" s="20"/>
      <c r="F23" s="66" t="s">
        <v>119</v>
      </c>
      <c r="G23" s="6" t="s">
        <v>119</v>
      </c>
      <c r="H23" s="40" t="s">
        <v>119</v>
      </c>
      <c r="I23" s="17"/>
      <c r="J23" s="188"/>
      <c r="K23" s="192"/>
      <c r="L23" s="198" t="s">
        <v>81</v>
      </c>
      <c r="M23" s="199"/>
      <c r="N23" s="20" t="s">
        <v>82</v>
      </c>
      <c r="O23" s="57">
        <v>818149</v>
      </c>
      <c r="P23" s="23">
        <v>827759</v>
      </c>
      <c r="Q23" s="4">
        <v>1408387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>
        <v>0.287</v>
      </c>
      <c r="G24" s="6">
        <v>0.285</v>
      </c>
      <c r="H24" s="40">
        <v>0.283</v>
      </c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-73718</v>
      </c>
      <c r="P24" s="33">
        <f>P17-P20</f>
        <v>-181161</v>
      </c>
      <c r="Q24" s="34">
        <f>Q17-Q20</f>
        <v>-240652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66" t="s">
        <v>117</v>
      </c>
      <c r="G25" s="6" t="s">
        <v>117</v>
      </c>
      <c r="H25" s="40" t="s">
        <v>117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-6887</v>
      </c>
      <c r="P25" s="41">
        <f>P16+P24</f>
        <v>-27436</v>
      </c>
      <c r="Q25" s="42">
        <f>Q16+Q24</f>
        <v>26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>
        <v>2</v>
      </c>
      <c r="G26" s="23">
        <v>2</v>
      </c>
      <c r="H26" s="4">
        <v>2</v>
      </c>
      <c r="I26" s="17"/>
      <c r="J26" s="195" t="s">
        <v>40</v>
      </c>
      <c r="K26" s="196"/>
      <c r="L26" s="196"/>
      <c r="M26" s="196"/>
      <c r="N26" s="13" t="s">
        <v>53</v>
      </c>
      <c r="O26" s="68"/>
      <c r="P26" s="41"/>
      <c r="Q26" s="4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60">
        <v>17000</v>
      </c>
      <c r="G27" s="28">
        <v>17000</v>
      </c>
      <c r="H27" s="3">
        <v>17000</v>
      </c>
      <c r="I27" s="17"/>
      <c r="J27" s="195" t="s">
        <v>86</v>
      </c>
      <c r="K27" s="196"/>
      <c r="L27" s="196"/>
      <c r="M27" s="196"/>
      <c r="N27" s="13" t="s">
        <v>94</v>
      </c>
      <c r="O27" s="68">
        <v>35306</v>
      </c>
      <c r="P27" s="41">
        <v>28419</v>
      </c>
      <c r="Q27" s="42">
        <v>983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60">
        <v>36</v>
      </c>
      <c r="G28" s="28">
        <v>36</v>
      </c>
      <c r="H28" s="3">
        <v>36</v>
      </c>
      <c r="I28" s="17"/>
      <c r="J28" s="195" t="s">
        <v>87</v>
      </c>
      <c r="K28" s="196"/>
      <c r="L28" s="196"/>
      <c r="M28" s="196"/>
      <c r="N28" s="13" t="s">
        <v>95</v>
      </c>
      <c r="O28" s="68"/>
      <c r="P28" s="41"/>
      <c r="Q28" s="4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60">
        <v>13492</v>
      </c>
      <c r="G29" s="28">
        <v>14894</v>
      </c>
      <c r="H29" s="3">
        <v>15850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28419</v>
      </c>
      <c r="P29" s="41">
        <f>P25-P26+P27-P28</f>
        <v>983</v>
      </c>
      <c r="Q29" s="42">
        <f>Q25-Q26+Q27-Q28</f>
        <v>1009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60">
        <v>24</v>
      </c>
      <c r="G30" s="28">
        <v>35</v>
      </c>
      <c r="H30" s="3">
        <v>30</v>
      </c>
      <c r="I30" s="17"/>
      <c r="J30" s="195" t="s">
        <v>89</v>
      </c>
      <c r="K30" s="196"/>
      <c r="L30" s="196"/>
      <c r="M30" s="196"/>
      <c r="N30" s="13" t="s">
        <v>97</v>
      </c>
      <c r="O30" s="68"/>
      <c r="P30" s="41"/>
      <c r="Q30" s="42"/>
    </row>
    <row r="31" spans="1:17" ht="26.25" customHeight="1" thickBot="1">
      <c r="A31" s="188"/>
      <c r="B31" s="221" t="s">
        <v>61</v>
      </c>
      <c r="C31" s="222"/>
      <c r="D31" s="222"/>
      <c r="E31" s="20"/>
      <c r="F31" s="60">
        <v>10664</v>
      </c>
      <c r="G31" s="28">
        <v>11548</v>
      </c>
      <c r="H31" s="3">
        <v>10748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28419</v>
      </c>
      <c r="P31" s="41">
        <f>P29-P30</f>
        <v>983</v>
      </c>
      <c r="Q31" s="42">
        <f>Q29-Q30</f>
        <v>1009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60">
        <v>5294018</v>
      </c>
      <c r="G32" s="28">
        <v>5676896</v>
      </c>
      <c r="H32" s="3">
        <v>5172044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0.5480059919505724</v>
      </c>
      <c r="P32" s="44">
        <f>IF(P5=0,0,P5/(P11+P23))</f>
        <v>0.5982327902994207</v>
      </c>
      <c r="Q32" s="45">
        <f>IF(Q5=0,0,Q5/(Q11+Q23))</f>
        <v>0.47279428164316073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60">
        <v>1401341</v>
      </c>
      <c r="G33" s="28">
        <v>1461821</v>
      </c>
      <c r="H33" s="3">
        <v>1238002</v>
      </c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60">
        <v>3892677</v>
      </c>
      <c r="G34" s="28">
        <v>4215075</v>
      </c>
      <c r="H34" s="3">
        <v>3934042</v>
      </c>
      <c r="I34" s="17"/>
      <c r="J34" s="195" t="s">
        <v>99</v>
      </c>
      <c r="K34" s="196"/>
      <c r="L34" s="196"/>
      <c r="M34" s="196"/>
      <c r="N34" s="13"/>
      <c r="O34" s="68">
        <v>1027967</v>
      </c>
      <c r="P34" s="41">
        <v>993234</v>
      </c>
      <c r="Q34" s="42">
        <v>975347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60">
        <v>2278953</v>
      </c>
      <c r="G35" s="28">
        <v>2316705</v>
      </c>
      <c r="H35" s="3">
        <v>2327269</v>
      </c>
      <c r="I35" s="17"/>
      <c r="J35" s="200" t="s">
        <v>132</v>
      </c>
      <c r="K35" s="201"/>
      <c r="L35" s="202" t="s">
        <v>39</v>
      </c>
      <c r="M35" s="203"/>
      <c r="N35" s="13"/>
      <c r="O35" s="68">
        <v>514985</v>
      </c>
      <c r="P35" s="41">
        <v>511475</v>
      </c>
      <c r="Q35" s="42">
        <v>537277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0.5854462109237422</v>
      </c>
      <c r="G36" s="46">
        <f>IF(G35=0,0,G35/G34)</f>
        <v>0.5496236721766516</v>
      </c>
      <c r="H36" s="47">
        <f>IF(H35=0,0,H35/H34)</f>
        <v>0.5915719760998993</v>
      </c>
      <c r="I36" s="17"/>
      <c r="J36" s="195" t="s">
        <v>102</v>
      </c>
      <c r="K36" s="196"/>
      <c r="L36" s="196"/>
      <c r="M36" s="196"/>
      <c r="N36" s="13"/>
      <c r="O36" s="68">
        <v>10296433</v>
      </c>
      <c r="P36" s="41">
        <v>9919774</v>
      </c>
      <c r="Q36" s="42">
        <v>9509788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>
        <v>501593</v>
      </c>
      <c r="G37" s="22">
        <v>494516</v>
      </c>
      <c r="H37" s="7">
        <v>392165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945138</v>
      </c>
      <c r="G38" s="23">
        <v>967889</v>
      </c>
      <c r="H38" s="4">
        <v>810702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277151</v>
      </c>
      <c r="G39" s="23">
        <v>305867</v>
      </c>
      <c r="H39" s="4">
        <v>304787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667987</v>
      </c>
      <c r="G40" s="23">
        <v>662022</v>
      </c>
      <c r="H40" s="4">
        <v>505915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215499</v>
      </c>
      <c r="G41" s="23">
        <v>215268</v>
      </c>
      <c r="H41" s="4">
        <v>192935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1662230</v>
      </c>
      <c r="G42" s="33">
        <f>G37+G38+G41</f>
        <v>1677673</v>
      </c>
      <c r="H42" s="34">
        <f>H37+H38+H41</f>
        <v>1395802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88" t="s">
        <v>223</v>
      </c>
      <c r="G43" s="89" t="s">
        <v>223</v>
      </c>
      <c r="H43" s="90" t="s">
        <v>223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2415</v>
      </c>
      <c r="G44" s="23">
        <v>2415</v>
      </c>
      <c r="H44" s="4">
        <v>2415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72">
        <v>38626</v>
      </c>
      <c r="G45" s="51">
        <v>38626</v>
      </c>
      <c r="H45" s="52">
        <v>38626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v>143.9</v>
      </c>
      <c r="G46" s="28">
        <v>152.7</v>
      </c>
      <c r="H46" s="3">
        <v>152.6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v>414.7</v>
      </c>
      <c r="G47" s="28">
        <v>417.8</v>
      </c>
      <c r="H47" s="3">
        <v>348.3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v>121.6</v>
      </c>
      <c r="G48" s="28">
        <v>132</v>
      </c>
      <c r="H48" s="3">
        <v>131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v>293.1</v>
      </c>
      <c r="G49" s="28">
        <v>285.8</v>
      </c>
      <c r="H49" s="3">
        <v>217.3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>
        <v>3</v>
      </c>
      <c r="G50" s="28">
        <v>5</v>
      </c>
      <c r="H50" s="3">
        <v>4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>
        <v>400</v>
      </c>
      <c r="G51" s="23">
        <v>400</v>
      </c>
      <c r="H51" s="4">
        <v>400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73">
        <v>31533</v>
      </c>
      <c r="G52" s="53">
        <v>31533</v>
      </c>
      <c r="H52" s="5">
        <v>31533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14</v>
      </c>
      <c r="G53" s="22">
        <v>20</v>
      </c>
      <c r="H53" s="7">
        <v>16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5</v>
      </c>
      <c r="G54" s="23">
        <v>3</v>
      </c>
      <c r="H54" s="4">
        <v>2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19</v>
      </c>
      <c r="G55" s="33">
        <f>G53+G54</f>
        <v>23</v>
      </c>
      <c r="H55" s="34">
        <f>H53+H54</f>
        <v>18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224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26735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54">
        <v>259605</v>
      </c>
      <c r="P5" s="19">
        <v>269693</v>
      </c>
      <c r="Q5" s="8">
        <v>270052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27120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5">
        <v>252353</v>
      </c>
      <c r="P6" s="21">
        <v>257593</v>
      </c>
      <c r="Q6" s="1">
        <v>253037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21835</v>
      </c>
      <c r="G7" s="22">
        <v>21863</v>
      </c>
      <c r="H7" s="7">
        <v>21768</v>
      </c>
      <c r="I7" s="17"/>
      <c r="J7" s="188"/>
      <c r="K7" s="191"/>
      <c r="L7" s="190" t="s">
        <v>123</v>
      </c>
      <c r="M7" s="9" t="s">
        <v>34</v>
      </c>
      <c r="N7" s="20"/>
      <c r="O7" s="55">
        <v>230411</v>
      </c>
      <c r="P7" s="21">
        <v>226032</v>
      </c>
      <c r="Q7" s="1">
        <v>225881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19103</v>
      </c>
      <c r="G8" s="23">
        <v>19144</v>
      </c>
      <c r="H8" s="4">
        <v>19070</v>
      </c>
      <c r="I8" s="24"/>
      <c r="J8" s="188"/>
      <c r="K8" s="191"/>
      <c r="L8" s="191"/>
      <c r="M8" s="9" t="s">
        <v>35</v>
      </c>
      <c r="N8" s="20"/>
      <c r="O8" s="55">
        <v>21787</v>
      </c>
      <c r="P8" s="21">
        <v>31469</v>
      </c>
      <c r="Q8" s="1">
        <v>27090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19103</v>
      </c>
      <c r="G9" s="23">
        <v>19144</v>
      </c>
      <c r="H9" s="4">
        <v>19070</v>
      </c>
      <c r="I9" s="17"/>
      <c r="J9" s="188"/>
      <c r="K9" s="191"/>
      <c r="L9" s="192"/>
      <c r="M9" s="9" t="s">
        <v>36</v>
      </c>
      <c r="N9" s="20" t="s">
        <v>125</v>
      </c>
      <c r="O9" s="55"/>
      <c r="P9" s="21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0.8748797801694527</v>
      </c>
      <c r="G10" s="25">
        <f>IF(G9=0,0,G9/G7)</f>
        <v>0.8756346338562869</v>
      </c>
      <c r="H10" s="26">
        <f>IF(H9=0,0,H9/H7)</f>
        <v>0.8760565968393973</v>
      </c>
      <c r="I10" s="17"/>
      <c r="J10" s="188"/>
      <c r="K10" s="192"/>
      <c r="L10" s="205" t="s">
        <v>71</v>
      </c>
      <c r="M10" s="206"/>
      <c r="N10" s="27"/>
      <c r="O10" s="55">
        <v>7175</v>
      </c>
      <c r="P10" s="21">
        <v>11985</v>
      </c>
      <c r="Q10" s="1">
        <v>16949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18687</v>
      </c>
      <c r="G11" s="23">
        <v>18694</v>
      </c>
      <c r="H11" s="4">
        <v>18658</v>
      </c>
      <c r="I11" s="17"/>
      <c r="J11" s="188"/>
      <c r="K11" s="199" t="s">
        <v>72</v>
      </c>
      <c r="L11" s="199"/>
      <c r="M11" s="199"/>
      <c r="N11" s="20" t="s">
        <v>196</v>
      </c>
      <c r="O11" s="59">
        <v>195296</v>
      </c>
      <c r="P11" s="21">
        <v>185163</v>
      </c>
      <c r="Q11" s="1">
        <v>167790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0.9782233157095744</v>
      </c>
      <c r="G12" s="25">
        <f>IF(G11=0,0,G11/G9)</f>
        <v>0.9764939406602591</v>
      </c>
      <c r="H12" s="26">
        <f>IF(H11=0,0,H11/H9)</f>
        <v>0.978395385422129</v>
      </c>
      <c r="I12" s="17"/>
      <c r="J12" s="188"/>
      <c r="K12" s="190" t="s">
        <v>128</v>
      </c>
      <c r="L12" s="198" t="s">
        <v>58</v>
      </c>
      <c r="M12" s="199"/>
      <c r="N12" s="20"/>
      <c r="O12" s="55">
        <v>134562</v>
      </c>
      <c r="P12" s="21">
        <v>128717</v>
      </c>
      <c r="Q12" s="1">
        <v>115556</v>
      </c>
    </row>
    <row r="13" spans="1:17" ht="26.25" customHeight="1">
      <c r="A13" s="188"/>
      <c r="B13" s="198" t="s">
        <v>4</v>
      </c>
      <c r="C13" s="199"/>
      <c r="D13" s="199"/>
      <c r="E13" s="20"/>
      <c r="F13" s="60">
        <v>120</v>
      </c>
      <c r="G13" s="28">
        <v>151</v>
      </c>
      <c r="H13" s="3">
        <v>151</v>
      </c>
      <c r="I13" s="17"/>
      <c r="J13" s="188"/>
      <c r="K13" s="191"/>
      <c r="L13" s="190" t="s">
        <v>129</v>
      </c>
      <c r="M13" s="9" t="s">
        <v>33</v>
      </c>
      <c r="N13" s="20"/>
      <c r="O13" s="55">
        <v>26542</v>
      </c>
      <c r="P13" s="21">
        <v>31685</v>
      </c>
      <c r="Q13" s="1">
        <v>27888</v>
      </c>
    </row>
    <row r="14" spans="1:17" ht="26.25" customHeight="1">
      <c r="A14" s="188"/>
      <c r="B14" s="198" t="s">
        <v>5</v>
      </c>
      <c r="C14" s="199"/>
      <c r="D14" s="199"/>
      <c r="E14" s="20"/>
      <c r="F14" s="60">
        <v>299</v>
      </c>
      <c r="G14" s="28">
        <v>301</v>
      </c>
      <c r="H14" s="3">
        <v>304</v>
      </c>
      <c r="I14" s="17"/>
      <c r="J14" s="188"/>
      <c r="K14" s="191"/>
      <c r="L14" s="192"/>
      <c r="M14" s="9" t="s">
        <v>37</v>
      </c>
      <c r="N14" s="20"/>
      <c r="O14" s="55"/>
      <c r="P14" s="21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61">
        <v>299</v>
      </c>
      <c r="G15" s="31">
        <v>301</v>
      </c>
      <c r="H15" s="32">
        <v>304</v>
      </c>
      <c r="I15" s="17"/>
      <c r="J15" s="188"/>
      <c r="K15" s="192"/>
      <c r="L15" s="205" t="s">
        <v>38</v>
      </c>
      <c r="M15" s="206"/>
      <c r="N15" s="27"/>
      <c r="O15" s="55">
        <v>60734</v>
      </c>
      <c r="P15" s="21">
        <v>56446</v>
      </c>
      <c r="Q15" s="1">
        <v>52234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6417324</v>
      </c>
      <c r="G16" s="22">
        <v>6456882</v>
      </c>
      <c r="H16" s="7">
        <v>6501713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64309</v>
      </c>
      <c r="P16" s="33">
        <f>P5-P11</f>
        <v>84530</v>
      </c>
      <c r="Q16" s="34">
        <f>Q5-Q11</f>
        <v>102262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1086250</v>
      </c>
      <c r="G17" s="23">
        <v>1096250</v>
      </c>
      <c r="H17" s="4">
        <v>1106250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99047</v>
      </c>
      <c r="P17" s="19">
        <v>50267</v>
      </c>
      <c r="Q17" s="8">
        <v>37226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2477100</v>
      </c>
      <c r="G18" s="23">
        <v>2489500</v>
      </c>
      <c r="H18" s="4">
        <v>2500500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24100</v>
      </c>
      <c r="P18" s="21">
        <v>21700</v>
      </c>
      <c r="Q18" s="1">
        <v>11000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143384</v>
      </c>
      <c r="G19" s="23">
        <v>144837</v>
      </c>
      <c r="H19" s="4">
        <v>145348</v>
      </c>
      <c r="I19" s="17"/>
      <c r="J19" s="188"/>
      <c r="K19" s="192"/>
      <c r="L19" s="198" t="s">
        <v>71</v>
      </c>
      <c r="M19" s="199"/>
      <c r="N19" s="20"/>
      <c r="O19" s="59">
        <v>59680</v>
      </c>
      <c r="P19" s="21">
        <v>16457</v>
      </c>
      <c r="Q19" s="1">
        <v>15128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2710590</v>
      </c>
      <c r="G20" s="23">
        <v>2726295</v>
      </c>
      <c r="H20" s="4">
        <v>2749615</v>
      </c>
      <c r="I20" s="17"/>
      <c r="J20" s="188"/>
      <c r="K20" s="198" t="s">
        <v>78</v>
      </c>
      <c r="L20" s="199"/>
      <c r="M20" s="199"/>
      <c r="N20" s="35" t="s">
        <v>79</v>
      </c>
      <c r="O20" s="55">
        <v>161933</v>
      </c>
      <c r="P20" s="21">
        <v>139503</v>
      </c>
      <c r="Q20" s="1">
        <v>139245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2069599</v>
      </c>
      <c r="G21" s="33">
        <v>2089599</v>
      </c>
      <c r="H21" s="34">
        <v>2109599</v>
      </c>
      <c r="I21" s="17"/>
      <c r="J21" s="188"/>
      <c r="K21" s="190" t="s">
        <v>41</v>
      </c>
      <c r="L21" s="198" t="s">
        <v>80</v>
      </c>
      <c r="M21" s="199"/>
      <c r="N21" s="20"/>
      <c r="O21" s="55">
        <v>66033</v>
      </c>
      <c r="P21" s="21">
        <v>39558</v>
      </c>
      <c r="Q21" s="1">
        <v>44831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87</v>
      </c>
      <c r="G22" s="36">
        <v>87</v>
      </c>
      <c r="H22" s="37">
        <v>88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74" t="s">
        <v>116</v>
      </c>
      <c r="G23" s="38" t="s">
        <v>116</v>
      </c>
      <c r="H23" s="39" t="s">
        <v>116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95488</v>
      </c>
      <c r="P23" s="21">
        <v>92610</v>
      </c>
      <c r="Q23" s="1">
        <v>91785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/>
      <c r="G24" s="6"/>
      <c r="H24" s="40"/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-62886</v>
      </c>
      <c r="P24" s="33">
        <f>P17-P20</f>
        <v>-89236</v>
      </c>
      <c r="Q24" s="34">
        <f>Q17-Q20</f>
        <v>-102019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74" t="s">
        <v>149</v>
      </c>
      <c r="G25" s="38" t="s">
        <v>149</v>
      </c>
      <c r="H25" s="39" t="s">
        <v>149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1423</v>
      </c>
      <c r="P25" s="41">
        <f>P16+P24</f>
        <v>-4706</v>
      </c>
      <c r="Q25" s="42">
        <f>Q16+Q24</f>
        <v>243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/>
      <c r="G26" s="23"/>
      <c r="H26" s="4"/>
      <c r="I26" s="17"/>
      <c r="J26" s="195" t="s">
        <v>40</v>
      </c>
      <c r="K26" s="196"/>
      <c r="L26" s="196"/>
      <c r="M26" s="196"/>
      <c r="N26" s="13" t="s">
        <v>53</v>
      </c>
      <c r="O26" s="69"/>
      <c r="P26" s="43"/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60"/>
      <c r="G27" s="28"/>
      <c r="H27" s="3"/>
      <c r="I27" s="17"/>
      <c r="J27" s="195" t="s">
        <v>86</v>
      </c>
      <c r="K27" s="196"/>
      <c r="L27" s="196"/>
      <c r="M27" s="196"/>
      <c r="N27" s="13" t="s">
        <v>94</v>
      </c>
      <c r="O27" s="69">
        <v>5912</v>
      </c>
      <c r="P27" s="43">
        <v>7335</v>
      </c>
      <c r="Q27" s="2">
        <v>2629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60"/>
      <c r="G28" s="28"/>
      <c r="H28" s="3"/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60">
        <v>8086</v>
      </c>
      <c r="G29" s="28">
        <v>7950</v>
      </c>
      <c r="H29" s="3">
        <v>7259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7335</v>
      </c>
      <c r="P29" s="41">
        <f>P25-P26+P27-P28</f>
        <v>2629</v>
      </c>
      <c r="Q29" s="42">
        <f>Q25-Q26+Q27-Q28</f>
        <v>2872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60"/>
      <c r="G30" s="28"/>
      <c r="H30" s="3"/>
      <c r="I30" s="17"/>
      <c r="J30" s="195" t="s">
        <v>89</v>
      </c>
      <c r="K30" s="196"/>
      <c r="L30" s="196"/>
      <c r="M30" s="196"/>
      <c r="N30" s="13" t="s">
        <v>97</v>
      </c>
      <c r="O30" s="69"/>
      <c r="P30" s="43"/>
      <c r="Q30" s="2"/>
    </row>
    <row r="31" spans="1:17" ht="26.25" customHeight="1" thickBot="1">
      <c r="A31" s="188"/>
      <c r="B31" s="221" t="s">
        <v>61</v>
      </c>
      <c r="C31" s="222"/>
      <c r="D31" s="222"/>
      <c r="E31" s="20"/>
      <c r="F31" s="60">
        <v>6757</v>
      </c>
      <c r="G31" s="28">
        <v>6849</v>
      </c>
      <c r="H31" s="3">
        <v>6465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7335</v>
      </c>
      <c r="P31" s="41">
        <f>P29-P30</f>
        <v>2629</v>
      </c>
      <c r="Q31" s="42">
        <f>Q29-Q30</f>
        <v>2872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60">
        <v>2194677</v>
      </c>
      <c r="G32" s="28">
        <v>2222321</v>
      </c>
      <c r="H32" s="3">
        <v>2095334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0.8927760812149225</v>
      </c>
      <c r="P32" s="44">
        <f>IF(P5=0,0,P5/(P11+P23))</f>
        <v>0.9709114996777944</v>
      </c>
      <c r="Q32" s="45">
        <f>IF(Q5=0,0,Q5/(Q11+Q23))</f>
        <v>1.0403621304054704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60"/>
      <c r="G33" s="28"/>
      <c r="H33" s="3"/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60">
        <v>2194677</v>
      </c>
      <c r="G34" s="28">
        <v>2222321</v>
      </c>
      <c r="H34" s="3">
        <v>2095334</v>
      </c>
      <c r="I34" s="17"/>
      <c r="J34" s="195" t="s">
        <v>99</v>
      </c>
      <c r="K34" s="196"/>
      <c r="L34" s="196"/>
      <c r="M34" s="196"/>
      <c r="N34" s="13"/>
      <c r="O34" s="69">
        <v>88642</v>
      </c>
      <c r="P34" s="43">
        <v>59911</v>
      </c>
      <c r="Q34" s="2">
        <v>59167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60">
        <v>1773174</v>
      </c>
      <c r="G35" s="28">
        <v>1757687</v>
      </c>
      <c r="H35" s="3">
        <v>1767899</v>
      </c>
      <c r="I35" s="17"/>
      <c r="J35" s="200" t="s">
        <v>132</v>
      </c>
      <c r="K35" s="201"/>
      <c r="L35" s="202" t="s">
        <v>39</v>
      </c>
      <c r="M35" s="203"/>
      <c r="N35" s="13"/>
      <c r="O35" s="69">
        <v>48781</v>
      </c>
      <c r="P35" s="43">
        <v>59911</v>
      </c>
      <c r="Q35" s="2">
        <v>59167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0.8079430367202098</v>
      </c>
      <c r="G36" s="46">
        <f>IF(G35=0,0,G35/G34)</f>
        <v>0.7909239934284921</v>
      </c>
      <c r="H36" s="47">
        <f>IF(H35=0,0,H35/H34)</f>
        <v>0.8437313573874141</v>
      </c>
      <c r="I36" s="17"/>
      <c r="J36" s="195" t="s">
        <v>102</v>
      </c>
      <c r="K36" s="196"/>
      <c r="L36" s="196"/>
      <c r="M36" s="196"/>
      <c r="N36" s="13"/>
      <c r="O36" s="69">
        <v>1421118</v>
      </c>
      <c r="P36" s="43">
        <v>1350208</v>
      </c>
      <c r="Q36" s="2">
        <v>1269423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>
        <v>21787</v>
      </c>
      <c r="G37" s="22">
        <v>31469</v>
      </c>
      <c r="H37" s="7">
        <v>27090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267233</v>
      </c>
      <c r="G38" s="23">
        <v>226032</v>
      </c>
      <c r="H38" s="4">
        <v>199221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126685</v>
      </c>
      <c r="G39" s="23">
        <v>108191</v>
      </c>
      <c r="H39" s="4">
        <v>96384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140548</v>
      </c>
      <c r="G40" s="23">
        <v>117841</v>
      </c>
      <c r="H40" s="4">
        <v>102837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1764</v>
      </c>
      <c r="G41" s="23">
        <v>20272</v>
      </c>
      <c r="H41" s="4">
        <v>33264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290784</v>
      </c>
      <c r="G42" s="33">
        <f>G37+G38+G41</f>
        <v>277773</v>
      </c>
      <c r="H42" s="34">
        <f>H37+H38+H41</f>
        <v>259575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75" t="s">
        <v>148</v>
      </c>
      <c r="G43" s="49" t="s">
        <v>148</v>
      </c>
      <c r="H43" s="50" t="s">
        <v>148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2163</v>
      </c>
      <c r="G44" s="23">
        <v>2163</v>
      </c>
      <c r="H44" s="4">
        <v>2163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81">
        <v>35582</v>
      </c>
      <c r="G45" s="82">
        <v>35582</v>
      </c>
      <c r="H45" s="83">
        <v>35582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v>129.9</v>
      </c>
      <c r="G46" s="28">
        <v>128.6</v>
      </c>
      <c r="H46" s="3">
        <v>127.8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v>150.7</v>
      </c>
      <c r="G47" s="28">
        <v>128.6</v>
      </c>
      <c r="H47" s="3">
        <v>112.7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v>71.4</v>
      </c>
      <c r="G48" s="28">
        <v>61.6</v>
      </c>
      <c r="H48" s="3">
        <v>54.5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v>79.3</v>
      </c>
      <c r="G49" s="28">
        <v>67</v>
      </c>
      <c r="H49" s="3">
        <v>58.2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>
        <v>4.7</v>
      </c>
      <c r="G50" s="28">
        <v>9.5</v>
      </c>
      <c r="H50" s="3">
        <v>2.1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>
        <v>289</v>
      </c>
      <c r="G51" s="23">
        <v>289</v>
      </c>
      <c r="H51" s="4">
        <v>289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84">
        <v>27194</v>
      </c>
      <c r="G52" s="85">
        <v>27194</v>
      </c>
      <c r="H52" s="86">
        <v>27194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3</v>
      </c>
      <c r="G53" s="22">
        <v>4</v>
      </c>
      <c r="H53" s="7">
        <v>4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1</v>
      </c>
      <c r="G54" s="23">
        <v>1</v>
      </c>
      <c r="H54" s="4">
        <v>1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4</v>
      </c>
      <c r="G55" s="33">
        <f>G53+G54</f>
        <v>5</v>
      </c>
      <c r="H55" s="34">
        <f>H53+H54</f>
        <v>5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225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31727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54">
        <v>90682</v>
      </c>
      <c r="P5" s="19">
        <v>94120</v>
      </c>
      <c r="Q5" s="8">
        <v>91622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32143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5">
        <v>74317</v>
      </c>
      <c r="P6" s="21">
        <v>77326</v>
      </c>
      <c r="Q6" s="1">
        <v>87971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12194</v>
      </c>
      <c r="G7" s="22">
        <v>12378</v>
      </c>
      <c r="H7" s="7">
        <v>12884</v>
      </c>
      <c r="I7" s="17"/>
      <c r="J7" s="188"/>
      <c r="K7" s="191"/>
      <c r="L7" s="190" t="s">
        <v>123</v>
      </c>
      <c r="M7" s="9" t="s">
        <v>34</v>
      </c>
      <c r="N7" s="20"/>
      <c r="O7" s="55">
        <v>74317</v>
      </c>
      <c r="P7" s="21">
        <v>77326</v>
      </c>
      <c r="Q7" s="1">
        <v>87971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4985</v>
      </c>
      <c r="G8" s="23">
        <v>5231</v>
      </c>
      <c r="H8" s="4">
        <v>5880</v>
      </c>
      <c r="I8" s="24"/>
      <c r="J8" s="188"/>
      <c r="K8" s="191"/>
      <c r="L8" s="191"/>
      <c r="M8" s="9" t="s">
        <v>35</v>
      </c>
      <c r="N8" s="20"/>
      <c r="O8" s="55"/>
      <c r="P8" s="21"/>
      <c r="Q8" s="1"/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4985</v>
      </c>
      <c r="G9" s="23">
        <v>5231</v>
      </c>
      <c r="H9" s="4">
        <v>5880</v>
      </c>
      <c r="I9" s="17"/>
      <c r="J9" s="188"/>
      <c r="K9" s="191"/>
      <c r="L9" s="192"/>
      <c r="M9" s="9" t="s">
        <v>36</v>
      </c>
      <c r="N9" s="20" t="s">
        <v>125</v>
      </c>
      <c r="O9" s="55"/>
      <c r="P9" s="21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0.4088076103001476</v>
      </c>
      <c r="G10" s="25">
        <f>IF(G9=0,0,G9/G7)</f>
        <v>0.42260462110195507</v>
      </c>
      <c r="H10" s="26">
        <f>IF(H9=0,0,H9/H7)</f>
        <v>0.4563800062092518</v>
      </c>
      <c r="I10" s="17"/>
      <c r="J10" s="188"/>
      <c r="K10" s="192"/>
      <c r="L10" s="205" t="s">
        <v>71</v>
      </c>
      <c r="M10" s="206"/>
      <c r="N10" s="27"/>
      <c r="O10" s="55">
        <v>16365</v>
      </c>
      <c r="P10" s="21">
        <v>16794</v>
      </c>
      <c r="Q10" s="1">
        <v>3651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4985</v>
      </c>
      <c r="G11" s="23">
        <v>5231</v>
      </c>
      <c r="H11" s="4">
        <v>5880</v>
      </c>
      <c r="I11" s="17"/>
      <c r="J11" s="188"/>
      <c r="K11" s="199" t="s">
        <v>72</v>
      </c>
      <c r="L11" s="199"/>
      <c r="M11" s="199"/>
      <c r="N11" s="20" t="s">
        <v>196</v>
      </c>
      <c r="O11" s="59">
        <v>90682</v>
      </c>
      <c r="P11" s="21">
        <v>94120</v>
      </c>
      <c r="Q11" s="1">
        <v>91055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1</v>
      </c>
      <c r="G12" s="25">
        <f>IF(G11=0,0,G11/G9)</f>
        <v>1</v>
      </c>
      <c r="H12" s="26">
        <f>IF(H11=0,0,H11/H9)</f>
        <v>1</v>
      </c>
      <c r="I12" s="17"/>
      <c r="J12" s="188"/>
      <c r="K12" s="190" t="s">
        <v>128</v>
      </c>
      <c r="L12" s="198" t="s">
        <v>58</v>
      </c>
      <c r="M12" s="199"/>
      <c r="N12" s="20"/>
      <c r="O12" s="55">
        <v>82460</v>
      </c>
      <c r="P12" s="21">
        <v>85560</v>
      </c>
      <c r="Q12" s="1">
        <v>82546</v>
      </c>
    </row>
    <row r="13" spans="1:17" ht="26.25" customHeight="1">
      <c r="A13" s="188"/>
      <c r="B13" s="198" t="s">
        <v>4</v>
      </c>
      <c r="C13" s="199"/>
      <c r="D13" s="199"/>
      <c r="E13" s="20"/>
      <c r="F13" s="60">
        <v>270</v>
      </c>
      <c r="G13" s="28">
        <v>270</v>
      </c>
      <c r="H13" s="3">
        <v>270</v>
      </c>
      <c r="I13" s="17"/>
      <c r="J13" s="188"/>
      <c r="K13" s="191"/>
      <c r="L13" s="190" t="s">
        <v>129</v>
      </c>
      <c r="M13" s="9" t="s">
        <v>33</v>
      </c>
      <c r="N13" s="20"/>
      <c r="O13" s="55">
        <v>7861</v>
      </c>
      <c r="P13" s="21">
        <v>8590</v>
      </c>
      <c r="Q13" s="1">
        <v>7717</v>
      </c>
    </row>
    <row r="14" spans="1:17" ht="26.25" customHeight="1">
      <c r="A14" s="188"/>
      <c r="B14" s="198" t="s">
        <v>5</v>
      </c>
      <c r="C14" s="199"/>
      <c r="D14" s="199"/>
      <c r="E14" s="20"/>
      <c r="F14" s="60">
        <v>142</v>
      </c>
      <c r="G14" s="28">
        <v>144</v>
      </c>
      <c r="H14" s="3">
        <v>144</v>
      </c>
      <c r="I14" s="17"/>
      <c r="J14" s="188"/>
      <c r="K14" s="191"/>
      <c r="L14" s="192"/>
      <c r="M14" s="9" t="s">
        <v>37</v>
      </c>
      <c r="N14" s="20"/>
      <c r="O14" s="55"/>
      <c r="P14" s="21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61">
        <v>142</v>
      </c>
      <c r="G15" s="31">
        <v>144</v>
      </c>
      <c r="H15" s="32">
        <v>144</v>
      </c>
      <c r="I15" s="17"/>
      <c r="J15" s="188"/>
      <c r="K15" s="192"/>
      <c r="L15" s="205" t="s">
        <v>38</v>
      </c>
      <c r="M15" s="206"/>
      <c r="N15" s="27"/>
      <c r="O15" s="55">
        <v>8222</v>
      </c>
      <c r="P15" s="21">
        <v>8560</v>
      </c>
      <c r="Q15" s="1">
        <v>8509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1684721</v>
      </c>
      <c r="G16" s="22">
        <v>1708303</v>
      </c>
      <c r="H16" s="7">
        <v>1723347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0</v>
      </c>
      <c r="P16" s="33">
        <f>P5-P11</f>
        <v>0</v>
      </c>
      <c r="Q16" s="34">
        <f>Q5-Q11</f>
        <v>567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139730</v>
      </c>
      <c r="G17" s="23">
        <v>139730</v>
      </c>
      <c r="H17" s="4">
        <v>139730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57796</v>
      </c>
      <c r="P17" s="19">
        <v>37447</v>
      </c>
      <c r="Q17" s="8">
        <v>25231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421500</v>
      </c>
      <c r="G18" s="23">
        <v>430300</v>
      </c>
      <c r="H18" s="4">
        <v>435200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33600</v>
      </c>
      <c r="P18" s="21">
        <v>11900</v>
      </c>
      <c r="Q18" s="1">
        <v>8100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0</v>
      </c>
      <c r="G19" s="23">
        <v>0</v>
      </c>
      <c r="H19" s="4"/>
      <c r="I19" s="17"/>
      <c r="J19" s="188"/>
      <c r="K19" s="192"/>
      <c r="L19" s="198" t="s">
        <v>71</v>
      </c>
      <c r="M19" s="199"/>
      <c r="N19" s="20"/>
      <c r="O19" s="59">
        <v>19635</v>
      </c>
      <c r="P19" s="21">
        <v>25249</v>
      </c>
      <c r="Q19" s="1">
        <v>16642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1123491</v>
      </c>
      <c r="G20" s="23">
        <v>1138273</v>
      </c>
      <c r="H20" s="4">
        <v>1148417</v>
      </c>
      <c r="I20" s="17"/>
      <c r="J20" s="188"/>
      <c r="K20" s="198" t="s">
        <v>78</v>
      </c>
      <c r="L20" s="199"/>
      <c r="M20" s="199"/>
      <c r="N20" s="35" t="s">
        <v>79</v>
      </c>
      <c r="O20" s="55">
        <v>59436</v>
      </c>
      <c r="P20" s="21">
        <v>36044</v>
      </c>
      <c r="Q20" s="1">
        <v>27501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273060</v>
      </c>
      <c r="G21" s="33">
        <v>273060</v>
      </c>
      <c r="H21" s="34">
        <v>273060</v>
      </c>
      <c r="I21" s="17"/>
      <c r="J21" s="188"/>
      <c r="K21" s="190" t="s">
        <v>41</v>
      </c>
      <c r="L21" s="198" t="s">
        <v>80</v>
      </c>
      <c r="M21" s="199"/>
      <c r="N21" s="20"/>
      <c r="O21" s="55">
        <v>46655</v>
      </c>
      <c r="P21" s="21">
        <v>23582</v>
      </c>
      <c r="Q21" s="1">
        <v>15044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39</v>
      </c>
      <c r="G22" s="36">
        <v>39</v>
      </c>
      <c r="H22" s="37">
        <v>39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74" t="s">
        <v>116</v>
      </c>
      <c r="G23" s="38" t="s">
        <v>116</v>
      </c>
      <c r="H23" s="39" t="s">
        <v>116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12781</v>
      </c>
      <c r="P23" s="21">
        <v>12462</v>
      </c>
      <c r="Q23" s="1">
        <v>12457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/>
      <c r="G24" s="6"/>
      <c r="H24" s="40"/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-1640</v>
      </c>
      <c r="P24" s="33">
        <f>P17-P20</f>
        <v>1403</v>
      </c>
      <c r="Q24" s="34">
        <f>Q17-Q20</f>
        <v>-2270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74" t="s">
        <v>149</v>
      </c>
      <c r="G25" s="38" t="s">
        <v>149</v>
      </c>
      <c r="H25" s="39" t="s">
        <v>149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-1640</v>
      </c>
      <c r="P25" s="41">
        <f>P16+P24</f>
        <v>1403</v>
      </c>
      <c r="Q25" s="42">
        <f>Q16+Q24</f>
        <v>-1703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/>
      <c r="G26" s="23"/>
      <c r="H26" s="4"/>
      <c r="I26" s="17"/>
      <c r="J26" s="195" t="s">
        <v>40</v>
      </c>
      <c r="K26" s="196"/>
      <c r="L26" s="196"/>
      <c r="M26" s="196"/>
      <c r="N26" s="13" t="s">
        <v>53</v>
      </c>
      <c r="O26" s="69"/>
      <c r="P26" s="43"/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60"/>
      <c r="G27" s="28"/>
      <c r="H27" s="3"/>
      <c r="I27" s="17"/>
      <c r="J27" s="195" t="s">
        <v>86</v>
      </c>
      <c r="K27" s="196"/>
      <c r="L27" s="196"/>
      <c r="M27" s="196"/>
      <c r="N27" s="13" t="s">
        <v>94</v>
      </c>
      <c r="O27" s="69">
        <v>1986</v>
      </c>
      <c r="P27" s="43">
        <v>346</v>
      </c>
      <c r="Q27" s="2">
        <v>1749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60"/>
      <c r="G28" s="28"/>
      <c r="H28" s="3"/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60">
        <v>2621</v>
      </c>
      <c r="G29" s="28">
        <v>2693</v>
      </c>
      <c r="H29" s="3">
        <v>2557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346</v>
      </c>
      <c r="P29" s="41">
        <f>P25-P26+P27-P28</f>
        <v>1749</v>
      </c>
      <c r="Q29" s="42">
        <f>Q25-Q26+Q27-Q28</f>
        <v>46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60"/>
      <c r="G30" s="28"/>
      <c r="H30" s="3"/>
      <c r="I30" s="17"/>
      <c r="J30" s="195" t="s">
        <v>89</v>
      </c>
      <c r="K30" s="196"/>
      <c r="L30" s="196"/>
      <c r="M30" s="196"/>
      <c r="N30" s="13" t="s">
        <v>97</v>
      </c>
      <c r="O30" s="69"/>
      <c r="P30" s="43"/>
      <c r="Q30" s="2"/>
    </row>
    <row r="31" spans="1:17" ht="26.25" customHeight="1" thickBot="1">
      <c r="A31" s="188"/>
      <c r="B31" s="221" t="s">
        <v>61</v>
      </c>
      <c r="C31" s="222"/>
      <c r="D31" s="222"/>
      <c r="E31" s="20"/>
      <c r="F31" s="60">
        <v>2190</v>
      </c>
      <c r="G31" s="28">
        <v>2320</v>
      </c>
      <c r="H31" s="3">
        <v>2277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346</v>
      </c>
      <c r="P31" s="41">
        <f>P29-P30</f>
        <v>1749</v>
      </c>
      <c r="Q31" s="42">
        <f>Q29-Q30</f>
        <v>46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60">
        <v>808960</v>
      </c>
      <c r="G32" s="28">
        <v>861362</v>
      </c>
      <c r="H32" s="3">
        <v>838823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0.8764679160666132</v>
      </c>
      <c r="P32" s="44">
        <f>IF(P5=0,0,P5/(P11+P23))</f>
        <v>0.8830759415285884</v>
      </c>
      <c r="Q32" s="45">
        <f>IF(Q5=0,0,Q5/(Q11+Q23))</f>
        <v>0.8851340907334415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60"/>
      <c r="G33" s="28"/>
      <c r="H33" s="3"/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60">
        <v>808960</v>
      </c>
      <c r="G34" s="28">
        <v>861362</v>
      </c>
      <c r="H34" s="3">
        <v>838823</v>
      </c>
      <c r="I34" s="17"/>
      <c r="J34" s="195" t="s">
        <v>99</v>
      </c>
      <c r="K34" s="196"/>
      <c r="L34" s="196"/>
      <c r="M34" s="196"/>
      <c r="N34" s="13"/>
      <c r="O34" s="69">
        <v>36000</v>
      </c>
      <c r="P34" s="43">
        <v>42043</v>
      </c>
      <c r="Q34" s="2">
        <v>20293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60">
        <v>666885</v>
      </c>
      <c r="G35" s="28">
        <v>692511</v>
      </c>
      <c r="H35" s="3">
        <v>704190</v>
      </c>
      <c r="I35" s="17"/>
      <c r="J35" s="200" t="s">
        <v>132</v>
      </c>
      <c r="K35" s="201"/>
      <c r="L35" s="202" t="s">
        <v>39</v>
      </c>
      <c r="M35" s="203"/>
      <c r="N35" s="13"/>
      <c r="O35" s="69">
        <v>13174</v>
      </c>
      <c r="P35" s="43">
        <v>13003</v>
      </c>
      <c r="Q35" s="2">
        <v>13834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0.8243732693829114</v>
      </c>
      <c r="G36" s="46">
        <f>IF(G35=0,0,G35/G34)</f>
        <v>0.8039720814245346</v>
      </c>
      <c r="H36" s="47">
        <f>IF(H35=0,0,H35/H34)</f>
        <v>0.8394977247881853</v>
      </c>
      <c r="I36" s="17"/>
      <c r="J36" s="195" t="s">
        <v>102</v>
      </c>
      <c r="K36" s="196"/>
      <c r="L36" s="196"/>
      <c r="M36" s="196"/>
      <c r="N36" s="13"/>
      <c r="O36" s="69">
        <v>321173</v>
      </c>
      <c r="P36" s="43">
        <v>320611</v>
      </c>
      <c r="Q36" s="2">
        <v>316254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/>
      <c r="G37" s="22"/>
      <c r="H37" s="7"/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102573</v>
      </c>
      <c r="G38" s="23">
        <v>105876</v>
      </c>
      <c r="H38" s="4">
        <v>101549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82053</v>
      </c>
      <c r="G39" s="23">
        <v>85361</v>
      </c>
      <c r="H39" s="4">
        <v>82276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20520</v>
      </c>
      <c r="G40" s="23">
        <v>20515</v>
      </c>
      <c r="H40" s="4">
        <v>19273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890</v>
      </c>
      <c r="G41" s="23">
        <v>706</v>
      </c>
      <c r="H41" s="4">
        <v>1963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103463</v>
      </c>
      <c r="G42" s="33">
        <f>G37+G38+G41</f>
        <v>106582</v>
      </c>
      <c r="H42" s="34">
        <f>H37+H38+H41</f>
        <v>103512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75" t="s">
        <v>150</v>
      </c>
      <c r="G43" s="49" t="s">
        <v>150</v>
      </c>
      <c r="H43" s="50" t="s">
        <v>150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1743</v>
      </c>
      <c r="G44" s="23">
        <v>1743</v>
      </c>
      <c r="H44" s="4">
        <v>2079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72">
        <v>35156</v>
      </c>
      <c r="G45" s="51">
        <v>35156</v>
      </c>
      <c r="H45" s="52">
        <v>39264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v>111.4</v>
      </c>
      <c r="G46" s="28">
        <v>111.7</v>
      </c>
      <c r="H46" s="3">
        <v>124.9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v>153.8</v>
      </c>
      <c r="G47" s="28">
        <v>152.9</v>
      </c>
      <c r="H47" s="3">
        <v>144.2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v>123</v>
      </c>
      <c r="G48" s="28">
        <v>123.3</v>
      </c>
      <c r="H48" s="3">
        <v>116.8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v>30.8</v>
      </c>
      <c r="G49" s="28">
        <v>29.6</v>
      </c>
      <c r="H49" s="3">
        <v>27.4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/>
      <c r="G50" s="28"/>
      <c r="H50" s="3"/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/>
      <c r="G51" s="23"/>
      <c r="H51" s="4"/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73"/>
      <c r="G52" s="53"/>
      <c r="H52" s="5"/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1</v>
      </c>
      <c r="G53" s="22">
        <v>1</v>
      </c>
      <c r="H53" s="7">
        <v>1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1</v>
      </c>
      <c r="G54" s="23">
        <v>1</v>
      </c>
      <c r="H54" s="4"/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2</v>
      </c>
      <c r="G55" s="33">
        <f>G53+G54</f>
        <v>2</v>
      </c>
      <c r="H55" s="34">
        <f>H53+H54</f>
        <v>1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135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8" t="s">
        <v>138</v>
      </c>
      <c r="G5" s="229"/>
      <c r="H5" s="230"/>
      <c r="I5" s="17"/>
      <c r="J5" s="187" t="s">
        <v>48</v>
      </c>
      <c r="K5" s="197" t="s">
        <v>69</v>
      </c>
      <c r="L5" s="197"/>
      <c r="M5" s="197"/>
      <c r="N5" s="18" t="s">
        <v>70</v>
      </c>
      <c r="O5" s="62">
        <v>9588656</v>
      </c>
      <c r="P5" s="22">
        <v>9343443</v>
      </c>
      <c r="Q5" s="7">
        <v>9424738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8" t="s">
        <v>139</v>
      </c>
      <c r="G6" s="229"/>
      <c r="H6" s="230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7">
        <v>8950999</v>
      </c>
      <c r="P6" s="23">
        <v>8455647</v>
      </c>
      <c r="Q6" s="4">
        <v>8653449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579202</v>
      </c>
      <c r="G7" s="22">
        <v>586228</v>
      </c>
      <c r="H7" s="7">
        <v>594608</v>
      </c>
      <c r="I7" s="17"/>
      <c r="J7" s="188"/>
      <c r="K7" s="191"/>
      <c r="L7" s="190" t="s">
        <v>123</v>
      </c>
      <c r="M7" s="9" t="s">
        <v>34</v>
      </c>
      <c r="N7" s="20"/>
      <c r="O7" s="57">
        <v>4724187</v>
      </c>
      <c r="P7" s="23">
        <v>4969654</v>
      </c>
      <c r="Q7" s="4">
        <v>5298523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297997</v>
      </c>
      <c r="G8" s="23">
        <v>319765</v>
      </c>
      <c r="H8" s="4">
        <v>339426</v>
      </c>
      <c r="I8" s="24"/>
      <c r="J8" s="188"/>
      <c r="K8" s="191"/>
      <c r="L8" s="191"/>
      <c r="M8" s="9" t="s">
        <v>35</v>
      </c>
      <c r="N8" s="20"/>
      <c r="O8" s="57">
        <v>4064213</v>
      </c>
      <c r="P8" s="23">
        <v>3367200</v>
      </c>
      <c r="Q8" s="4">
        <v>3237036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297997</v>
      </c>
      <c r="G9" s="23">
        <v>319765</v>
      </c>
      <c r="H9" s="4">
        <v>339426</v>
      </c>
      <c r="I9" s="17"/>
      <c r="J9" s="188"/>
      <c r="K9" s="191"/>
      <c r="L9" s="192"/>
      <c r="M9" s="9" t="s">
        <v>36</v>
      </c>
      <c r="N9" s="20" t="s">
        <v>125</v>
      </c>
      <c r="O9" s="57"/>
      <c r="P9" s="23"/>
      <c r="Q9" s="4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0.5144958062990114</v>
      </c>
      <c r="G10" s="25">
        <f>IF(G9=0,0,G9/G7)</f>
        <v>0.5454618339622127</v>
      </c>
      <c r="H10" s="26">
        <f>IF(H9=0,0,H9/H7)</f>
        <v>0.5708399483357103</v>
      </c>
      <c r="I10" s="17"/>
      <c r="J10" s="188"/>
      <c r="K10" s="192"/>
      <c r="L10" s="205" t="s">
        <v>71</v>
      </c>
      <c r="M10" s="206"/>
      <c r="N10" s="27"/>
      <c r="O10" s="57">
        <v>631321</v>
      </c>
      <c r="P10" s="23">
        <v>886075</v>
      </c>
      <c r="Q10" s="4">
        <v>590617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276284</v>
      </c>
      <c r="G11" s="23">
        <v>294067</v>
      </c>
      <c r="H11" s="4">
        <v>308987</v>
      </c>
      <c r="I11" s="17"/>
      <c r="J11" s="188"/>
      <c r="K11" s="199" t="s">
        <v>72</v>
      </c>
      <c r="L11" s="199"/>
      <c r="M11" s="199"/>
      <c r="N11" s="20" t="s">
        <v>183</v>
      </c>
      <c r="O11" s="87">
        <v>6702635</v>
      </c>
      <c r="P11" s="23">
        <v>6692031</v>
      </c>
      <c r="Q11" s="4">
        <v>6576641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0.9271368503709769</v>
      </c>
      <c r="G12" s="25">
        <f>IF(G11=0,0,G11/G9)</f>
        <v>0.9196347317561334</v>
      </c>
      <c r="H12" s="26">
        <f>IF(H11=0,0,H11/H9)</f>
        <v>0.9103221320700241</v>
      </c>
      <c r="I12" s="17"/>
      <c r="J12" s="188"/>
      <c r="K12" s="190" t="s">
        <v>128</v>
      </c>
      <c r="L12" s="198" t="s">
        <v>58</v>
      </c>
      <c r="M12" s="199"/>
      <c r="N12" s="20"/>
      <c r="O12" s="57">
        <v>2848375</v>
      </c>
      <c r="P12" s="23">
        <v>2911094</v>
      </c>
      <c r="Q12" s="4">
        <v>2861523</v>
      </c>
    </row>
    <row r="13" spans="1:17" ht="26.25" customHeight="1">
      <c r="A13" s="188"/>
      <c r="B13" s="198" t="s">
        <v>4</v>
      </c>
      <c r="C13" s="199"/>
      <c r="D13" s="199"/>
      <c r="E13" s="20"/>
      <c r="F13" s="57">
        <v>5731</v>
      </c>
      <c r="G13" s="23">
        <v>5731</v>
      </c>
      <c r="H13" s="4">
        <v>5731</v>
      </c>
      <c r="I13" s="17"/>
      <c r="J13" s="188"/>
      <c r="K13" s="191"/>
      <c r="L13" s="190" t="s">
        <v>129</v>
      </c>
      <c r="M13" s="9" t="s">
        <v>33</v>
      </c>
      <c r="N13" s="20"/>
      <c r="O13" s="57">
        <v>568734</v>
      </c>
      <c r="P13" s="23">
        <v>403311</v>
      </c>
      <c r="Q13" s="4">
        <v>366671</v>
      </c>
    </row>
    <row r="14" spans="1:17" ht="26.25" customHeight="1">
      <c r="A14" s="188"/>
      <c r="B14" s="198" t="s">
        <v>5</v>
      </c>
      <c r="C14" s="199"/>
      <c r="D14" s="199"/>
      <c r="E14" s="20"/>
      <c r="F14" s="57">
        <v>2414</v>
      </c>
      <c r="G14" s="23">
        <v>2772</v>
      </c>
      <c r="H14" s="4">
        <v>2941</v>
      </c>
      <c r="I14" s="17"/>
      <c r="J14" s="188"/>
      <c r="K14" s="191"/>
      <c r="L14" s="192"/>
      <c r="M14" s="9" t="s">
        <v>37</v>
      </c>
      <c r="N14" s="20"/>
      <c r="O14" s="57"/>
      <c r="P14" s="23"/>
      <c r="Q14" s="4"/>
    </row>
    <row r="15" spans="1:17" ht="26.25" customHeight="1" thickBot="1">
      <c r="A15" s="189"/>
      <c r="B15" s="193" t="s">
        <v>103</v>
      </c>
      <c r="C15" s="194"/>
      <c r="D15" s="194"/>
      <c r="E15" s="30"/>
      <c r="F15" s="64">
        <v>2414</v>
      </c>
      <c r="G15" s="33">
        <v>2772</v>
      </c>
      <c r="H15" s="34">
        <v>2941</v>
      </c>
      <c r="I15" s="17"/>
      <c r="J15" s="188"/>
      <c r="K15" s="192"/>
      <c r="L15" s="205" t="s">
        <v>38</v>
      </c>
      <c r="M15" s="206"/>
      <c r="N15" s="27"/>
      <c r="O15" s="57">
        <v>3854260</v>
      </c>
      <c r="P15" s="23">
        <v>3780937</v>
      </c>
      <c r="Q15" s="4">
        <v>3715118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312509154</v>
      </c>
      <c r="G16" s="22">
        <v>322046070</v>
      </c>
      <c r="H16" s="7">
        <v>333853738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2886021</v>
      </c>
      <c r="P16" s="33">
        <f>P5-P11</f>
        <v>2651412</v>
      </c>
      <c r="Q16" s="34">
        <f>Q5-Q11</f>
        <v>2848097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92900518</v>
      </c>
      <c r="G17" s="23">
        <v>95379881</v>
      </c>
      <c r="H17" s="4">
        <v>98482966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62">
        <v>13429109</v>
      </c>
      <c r="P17" s="22">
        <v>12213175</v>
      </c>
      <c r="Q17" s="7">
        <v>16920766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159470548</v>
      </c>
      <c r="G18" s="23">
        <v>164836248</v>
      </c>
      <c r="H18" s="4">
        <v>171940048</v>
      </c>
      <c r="I18" s="17"/>
      <c r="J18" s="188"/>
      <c r="K18" s="190" t="s">
        <v>129</v>
      </c>
      <c r="L18" s="198" t="s">
        <v>92</v>
      </c>
      <c r="M18" s="199"/>
      <c r="N18" s="20"/>
      <c r="O18" s="57">
        <v>7271900</v>
      </c>
      <c r="P18" s="23">
        <v>6622900</v>
      </c>
      <c r="Q18" s="4">
        <v>10928900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2585560</v>
      </c>
      <c r="G19" s="23">
        <v>2946151</v>
      </c>
      <c r="H19" s="4">
        <v>3150146</v>
      </c>
      <c r="I19" s="17"/>
      <c r="J19" s="188"/>
      <c r="K19" s="192"/>
      <c r="L19" s="198" t="s">
        <v>71</v>
      </c>
      <c r="M19" s="199"/>
      <c r="N19" s="20"/>
      <c r="O19" s="87">
        <v>2204466</v>
      </c>
      <c r="P19" s="23">
        <v>2296725</v>
      </c>
      <c r="Q19" s="4">
        <v>2382347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57552528</v>
      </c>
      <c r="G20" s="23">
        <v>58883790</v>
      </c>
      <c r="H20" s="4">
        <v>60280578</v>
      </c>
      <c r="I20" s="17"/>
      <c r="J20" s="188"/>
      <c r="K20" s="198" t="s">
        <v>78</v>
      </c>
      <c r="L20" s="199"/>
      <c r="M20" s="199"/>
      <c r="N20" s="35" t="s">
        <v>79</v>
      </c>
      <c r="O20" s="57">
        <v>16317901</v>
      </c>
      <c r="P20" s="23">
        <v>14839586</v>
      </c>
      <c r="Q20" s="4">
        <v>19822686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182901105</v>
      </c>
      <c r="G21" s="33">
        <v>187177718</v>
      </c>
      <c r="H21" s="34">
        <v>193074509</v>
      </c>
      <c r="I21" s="17"/>
      <c r="J21" s="188"/>
      <c r="K21" s="190" t="s">
        <v>41</v>
      </c>
      <c r="L21" s="198" t="s">
        <v>80</v>
      </c>
      <c r="M21" s="199"/>
      <c r="N21" s="20"/>
      <c r="O21" s="57">
        <v>10422366</v>
      </c>
      <c r="P21" s="23">
        <v>9536916</v>
      </c>
      <c r="Q21" s="4">
        <v>11807668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754</v>
      </c>
      <c r="G22" s="36">
        <v>767</v>
      </c>
      <c r="H22" s="37">
        <v>815</v>
      </c>
      <c r="I22" s="17"/>
      <c r="J22" s="188"/>
      <c r="K22" s="191"/>
      <c r="L22" s="6" t="s">
        <v>129</v>
      </c>
      <c r="M22" s="9" t="s">
        <v>101</v>
      </c>
      <c r="N22" s="20"/>
      <c r="O22" s="57"/>
      <c r="P22" s="23"/>
      <c r="Q22" s="4"/>
    </row>
    <row r="23" spans="1:17" ht="26.25" customHeight="1">
      <c r="A23" s="188"/>
      <c r="B23" s="198" t="s">
        <v>13</v>
      </c>
      <c r="C23" s="199"/>
      <c r="D23" s="199"/>
      <c r="E23" s="20"/>
      <c r="F23" s="66" t="s">
        <v>119</v>
      </c>
      <c r="G23" s="6" t="s">
        <v>119</v>
      </c>
      <c r="H23" s="40" t="s">
        <v>119</v>
      </c>
      <c r="I23" s="17"/>
      <c r="J23" s="188"/>
      <c r="K23" s="192"/>
      <c r="L23" s="198" t="s">
        <v>81</v>
      </c>
      <c r="M23" s="199"/>
      <c r="N23" s="20" t="s">
        <v>82</v>
      </c>
      <c r="O23" s="57">
        <v>5838624</v>
      </c>
      <c r="P23" s="23">
        <v>5221445</v>
      </c>
      <c r="Q23" s="4">
        <v>7962816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>
        <v>0.395</v>
      </c>
      <c r="G24" s="6">
        <v>0.395</v>
      </c>
      <c r="H24" s="40">
        <v>0.393</v>
      </c>
      <c r="I24" s="17"/>
      <c r="J24" s="189"/>
      <c r="K24" s="193" t="s">
        <v>83</v>
      </c>
      <c r="L24" s="194"/>
      <c r="M24" s="194"/>
      <c r="N24" s="30" t="s">
        <v>84</v>
      </c>
      <c r="O24" s="178">
        <f>O17-O20</f>
        <v>-2888792</v>
      </c>
      <c r="P24" s="179">
        <f>P17-P20</f>
        <v>-2626411</v>
      </c>
      <c r="Q24" s="180">
        <f>Q17-Q20</f>
        <v>-2901920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66" t="s">
        <v>136</v>
      </c>
      <c r="G25" s="6" t="s">
        <v>136</v>
      </c>
      <c r="H25" s="40" t="s">
        <v>136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-2771</v>
      </c>
      <c r="P25" s="41">
        <f>P16+P24</f>
        <v>25001</v>
      </c>
      <c r="Q25" s="42">
        <f>Q16+Q24</f>
        <v>-53823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>
        <v>2</v>
      </c>
      <c r="G26" s="23">
        <v>2</v>
      </c>
      <c r="H26" s="4">
        <v>2</v>
      </c>
      <c r="I26" s="17"/>
      <c r="J26" s="195" t="s">
        <v>40</v>
      </c>
      <c r="K26" s="196"/>
      <c r="L26" s="196"/>
      <c r="M26" s="196"/>
      <c r="N26" s="13" t="s">
        <v>53</v>
      </c>
      <c r="O26" s="68"/>
      <c r="P26" s="41">
        <v>0</v>
      </c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57">
        <v>107600</v>
      </c>
      <c r="G27" s="23">
        <v>107600</v>
      </c>
      <c r="H27" s="4">
        <v>107600</v>
      </c>
      <c r="I27" s="17"/>
      <c r="J27" s="195" t="s">
        <v>86</v>
      </c>
      <c r="K27" s="196"/>
      <c r="L27" s="196"/>
      <c r="M27" s="196"/>
      <c r="N27" s="13" t="s">
        <v>94</v>
      </c>
      <c r="O27" s="68">
        <v>269074</v>
      </c>
      <c r="P27" s="41">
        <v>266303</v>
      </c>
      <c r="Q27" s="42">
        <v>291304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57">
        <v>632</v>
      </c>
      <c r="G28" s="23">
        <v>632</v>
      </c>
      <c r="H28" s="4">
        <v>632</v>
      </c>
      <c r="I28" s="17"/>
      <c r="J28" s="195" t="s">
        <v>87</v>
      </c>
      <c r="K28" s="196"/>
      <c r="L28" s="196"/>
      <c r="M28" s="196"/>
      <c r="N28" s="13" t="s">
        <v>95</v>
      </c>
      <c r="O28" s="68"/>
      <c r="P28" s="41"/>
      <c r="Q28" s="4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57">
        <v>105841</v>
      </c>
      <c r="G29" s="23">
        <v>105822</v>
      </c>
      <c r="H29" s="4">
        <v>104759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266303</v>
      </c>
      <c r="P29" s="41">
        <f>P25-P26+P27-P28</f>
        <v>291304</v>
      </c>
      <c r="Q29" s="42">
        <f>Q25-Q26+Q27-Q28</f>
        <v>237481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57">
        <v>199</v>
      </c>
      <c r="G30" s="23">
        <v>2421</v>
      </c>
      <c r="H30" s="4">
        <v>2347</v>
      </c>
      <c r="I30" s="17"/>
      <c r="J30" s="195" t="s">
        <v>89</v>
      </c>
      <c r="K30" s="196"/>
      <c r="L30" s="196"/>
      <c r="M30" s="196"/>
      <c r="N30" s="13" t="s">
        <v>97</v>
      </c>
      <c r="O30" s="68">
        <v>148793</v>
      </c>
      <c r="P30" s="41">
        <v>219772</v>
      </c>
      <c r="Q30" s="42">
        <v>171106</v>
      </c>
    </row>
    <row r="31" spans="1:17" ht="26.25" customHeight="1" thickBot="1">
      <c r="A31" s="188"/>
      <c r="B31" s="221" t="s">
        <v>61</v>
      </c>
      <c r="C31" s="222"/>
      <c r="D31" s="222"/>
      <c r="E31" s="20"/>
      <c r="F31" s="57">
        <v>119637</v>
      </c>
      <c r="G31" s="23">
        <v>125425</v>
      </c>
      <c r="H31" s="4">
        <v>79797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117510</v>
      </c>
      <c r="P31" s="41">
        <f>P29-P30</f>
        <v>71532</v>
      </c>
      <c r="Q31" s="42">
        <f>Q29-Q30</f>
        <v>66375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57">
        <v>48936877</v>
      </c>
      <c r="G32" s="23">
        <v>52675248</v>
      </c>
      <c r="H32" s="4">
        <v>50329130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0.7645688522978434</v>
      </c>
      <c r="P32" s="44">
        <f>IF(P5=0,0,P5/(P11+P23))</f>
        <v>0.7842751351494728</v>
      </c>
      <c r="Q32" s="45">
        <f>IF(Q5=0,0,Q5/(Q11+Q23))</f>
        <v>0.6482180180456533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57">
        <v>2084101</v>
      </c>
      <c r="G33" s="23">
        <v>2981065</v>
      </c>
      <c r="H33" s="4">
        <v>1878575</v>
      </c>
      <c r="I33" s="17"/>
      <c r="J33" s="195" t="s">
        <v>110</v>
      </c>
      <c r="K33" s="196"/>
      <c r="L33" s="196"/>
      <c r="M33" s="196"/>
      <c r="N33" s="13"/>
      <c r="O33" s="68">
        <f>IF(O31&lt;0,O31/(O6-O9),0)</f>
        <v>0</v>
      </c>
      <c r="P33" s="41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57">
        <v>46852776</v>
      </c>
      <c r="G34" s="23">
        <v>49694183</v>
      </c>
      <c r="H34" s="4">
        <v>48450555</v>
      </c>
      <c r="I34" s="17"/>
      <c r="J34" s="195" t="s">
        <v>99</v>
      </c>
      <c r="K34" s="196"/>
      <c r="L34" s="196"/>
      <c r="M34" s="196"/>
      <c r="N34" s="13"/>
      <c r="O34" s="68">
        <v>6900000</v>
      </c>
      <c r="P34" s="41">
        <v>6550000</v>
      </c>
      <c r="Q34" s="42">
        <v>6210000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57">
        <v>30612630</v>
      </c>
      <c r="G35" s="23">
        <v>32422712</v>
      </c>
      <c r="H35" s="4">
        <v>34661388</v>
      </c>
      <c r="I35" s="17"/>
      <c r="J35" s="200" t="s">
        <v>132</v>
      </c>
      <c r="K35" s="201"/>
      <c r="L35" s="202" t="s">
        <v>39</v>
      </c>
      <c r="M35" s="203"/>
      <c r="N35" s="13"/>
      <c r="O35" s="68">
        <v>6003379</v>
      </c>
      <c r="P35" s="41">
        <v>5268866</v>
      </c>
      <c r="Q35" s="42">
        <v>4897015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0.6533792149263472</v>
      </c>
      <c r="G36" s="46">
        <f>IF(G35=0,0,G35/G34)</f>
        <v>0.652444814315591</v>
      </c>
      <c r="H36" s="47">
        <f>IF(H35=0,0,H35/H34)</f>
        <v>0.715397130125754</v>
      </c>
      <c r="I36" s="17"/>
      <c r="J36" s="195" t="s">
        <v>102</v>
      </c>
      <c r="K36" s="196"/>
      <c r="L36" s="196"/>
      <c r="M36" s="196"/>
      <c r="N36" s="13"/>
      <c r="O36" s="68">
        <v>126024162</v>
      </c>
      <c r="P36" s="41">
        <v>127425617</v>
      </c>
      <c r="Q36" s="42">
        <v>130391701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>
        <v>4230727</v>
      </c>
      <c r="G37" s="22">
        <v>3992678</v>
      </c>
      <c r="H37" s="7">
        <v>3313070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6504257</v>
      </c>
      <c r="G38" s="23">
        <v>5998334</v>
      </c>
      <c r="H38" s="4">
        <v>5577049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2064575</v>
      </c>
      <c r="G39" s="23">
        <v>2062234</v>
      </c>
      <c r="H39" s="4">
        <v>2025084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4439682</v>
      </c>
      <c r="G40" s="23">
        <v>3936100</v>
      </c>
      <c r="H40" s="4">
        <v>3551965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1806275</v>
      </c>
      <c r="G41" s="23">
        <v>1922464</v>
      </c>
      <c r="H41" s="4">
        <v>1824238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12541259</v>
      </c>
      <c r="G42" s="33">
        <f>G37+G38+G41</f>
        <v>11913476</v>
      </c>
      <c r="H42" s="34">
        <f>H37+H38+H41</f>
        <v>10714357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75" t="s">
        <v>137</v>
      </c>
      <c r="G43" s="49" t="s">
        <v>137</v>
      </c>
      <c r="H43" s="50" t="s">
        <v>137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1875</v>
      </c>
      <c r="G44" s="23">
        <v>1884</v>
      </c>
      <c r="H44" s="4">
        <v>1884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72">
        <v>36617</v>
      </c>
      <c r="G45" s="51">
        <v>38808</v>
      </c>
      <c r="H45" s="52">
        <v>38808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v>154.3</v>
      </c>
      <c r="G46" s="28">
        <v>153.27693747518714</v>
      </c>
      <c r="H46" s="3">
        <v>152.9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v>212.5</v>
      </c>
      <c r="G47" s="28">
        <v>185.0040798561206</v>
      </c>
      <c r="H47" s="3">
        <v>160.9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v>67.4</v>
      </c>
      <c r="G48" s="28">
        <v>63.60461148345641</v>
      </c>
      <c r="H48" s="3">
        <v>58.4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v>145.1</v>
      </c>
      <c r="G49" s="28">
        <v>121.3994683726642</v>
      </c>
      <c r="H49" s="3">
        <v>102.5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>
        <v>12.6</v>
      </c>
      <c r="G50" s="28">
        <v>21</v>
      </c>
      <c r="H50" s="3">
        <v>12.5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>
        <v>300</v>
      </c>
      <c r="G51" s="23">
        <v>300</v>
      </c>
      <c r="H51" s="4">
        <v>300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73"/>
      <c r="G52" s="53"/>
      <c r="H52" s="5"/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65</v>
      </c>
      <c r="G53" s="22">
        <v>40</v>
      </c>
      <c r="H53" s="7">
        <v>41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60</v>
      </c>
      <c r="G54" s="23">
        <v>65</v>
      </c>
      <c r="H54" s="4">
        <v>65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125</v>
      </c>
      <c r="G55" s="33">
        <f>G53+G54</f>
        <v>105</v>
      </c>
      <c r="H55" s="34">
        <f>H53+H54</f>
        <v>106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226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51</v>
      </c>
      <c r="D3" s="12" t="s">
        <v>227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 t="s">
        <v>171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54">
        <v>66956</v>
      </c>
      <c r="P5" s="19">
        <v>71698</v>
      </c>
      <c r="Q5" s="8">
        <v>73724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 t="s">
        <v>172</v>
      </c>
      <c r="G6" s="226"/>
      <c r="H6" s="227"/>
      <c r="I6" s="17"/>
      <c r="J6" s="188"/>
      <c r="K6" s="190" t="s">
        <v>128</v>
      </c>
      <c r="L6" s="198" t="s">
        <v>57</v>
      </c>
      <c r="M6" s="199"/>
      <c r="N6" s="20" t="s">
        <v>121</v>
      </c>
      <c r="O6" s="55">
        <v>37859</v>
      </c>
      <c r="P6" s="21">
        <v>39826</v>
      </c>
      <c r="Q6" s="1">
        <v>48817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8698</v>
      </c>
      <c r="G7" s="22">
        <v>8887</v>
      </c>
      <c r="H7" s="7">
        <v>9119</v>
      </c>
      <c r="I7" s="17"/>
      <c r="J7" s="188"/>
      <c r="K7" s="191"/>
      <c r="L7" s="190" t="s">
        <v>123</v>
      </c>
      <c r="M7" s="9" t="s">
        <v>34</v>
      </c>
      <c r="N7" s="20"/>
      <c r="O7" s="55">
        <v>37539</v>
      </c>
      <c r="P7" s="21">
        <v>39596</v>
      </c>
      <c r="Q7" s="1">
        <v>48747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4439</v>
      </c>
      <c r="G8" s="23">
        <v>4720</v>
      </c>
      <c r="H8" s="4">
        <v>5011</v>
      </c>
      <c r="I8" s="24"/>
      <c r="J8" s="188"/>
      <c r="K8" s="191"/>
      <c r="L8" s="191"/>
      <c r="M8" s="9" t="s">
        <v>35</v>
      </c>
      <c r="N8" s="20"/>
      <c r="O8" s="55"/>
      <c r="P8" s="21"/>
      <c r="Q8" s="1"/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4439</v>
      </c>
      <c r="G9" s="23">
        <v>4720</v>
      </c>
      <c r="H9" s="4">
        <v>5011</v>
      </c>
      <c r="I9" s="17"/>
      <c r="J9" s="188"/>
      <c r="K9" s="191"/>
      <c r="L9" s="192"/>
      <c r="M9" s="9" t="s">
        <v>36</v>
      </c>
      <c r="N9" s="20" t="s">
        <v>125</v>
      </c>
      <c r="O9" s="55"/>
      <c r="P9" s="21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0.5103472062543113</v>
      </c>
      <c r="G10" s="25">
        <f>IF(G9=0,0,G9/G7)</f>
        <v>0.5311128614830651</v>
      </c>
      <c r="H10" s="26">
        <f>IF(H9=0,0,H9/H7)</f>
        <v>0.5495120078956026</v>
      </c>
      <c r="I10" s="17"/>
      <c r="J10" s="188"/>
      <c r="K10" s="192"/>
      <c r="L10" s="205" t="s">
        <v>71</v>
      </c>
      <c r="M10" s="206"/>
      <c r="N10" s="27"/>
      <c r="O10" s="55">
        <v>10647</v>
      </c>
      <c r="P10" s="21">
        <v>14180</v>
      </c>
      <c r="Q10" s="1">
        <v>10189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4439</v>
      </c>
      <c r="G11" s="23">
        <v>4720</v>
      </c>
      <c r="H11" s="4">
        <v>5011</v>
      </c>
      <c r="I11" s="17"/>
      <c r="J11" s="188"/>
      <c r="K11" s="199" t="s">
        <v>72</v>
      </c>
      <c r="L11" s="199"/>
      <c r="M11" s="199"/>
      <c r="N11" s="20" t="s">
        <v>196</v>
      </c>
      <c r="O11" s="59">
        <v>65829</v>
      </c>
      <c r="P11" s="21">
        <v>66698</v>
      </c>
      <c r="Q11" s="1">
        <v>68724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1</v>
      </c>
      <c r="G12" s="25">
        <f>IF(G11=0,0,G11/G9)</f>
        <v>1</v>
      </c>
      <c r="H12" s="26">
        <f>IF(H11=0,0,H11/H9)</f>
        <v>1</v>
      </c>
      <c r="I12" s="17"/>
      <c r="J12" s="188"/>
      <c r="K12" s="190" t="s">
        <v>128</v>
      </c>
      <c r="L12" s="198" t="s">
        <v>58</v>
      </c>
      <c r="M12" s="199"/>
      <c r="N12" s="20"/>
      <c r="O12" s="55">
        <v>59452</v>
      </c>
      <c r="P12" s="21">
        <v>61448</v>
      </c>
      <c r="Q12" s="1">
        <v>62591</v>
      </c>
    </row>
    <row r="13" spans="1:17" ht="26.25" customHeight="1">
      <c r="A13" s="188"/>
      <c r="B13" s="198" t="s">
        <v>4</v>
      </c>
      <c r="C13" s="199"/>
      <c r="D13" s="199"/>
      <c r="E13" s="20"/>
      <c r="F13" s="60">
        <v>138</v>
      </c>
      <c r="G13" s="28">
        <v>138</v>
      </c>
      <c r="H13" s="3">
        <v>138</v>
      </c>
      <c r="I13" s="17"/>
      <c r="J13" s="188"/>
      <c r="K13" s="191"/>
      <c r="L13" s="190" t="s">
        <v>129</v>
      </c>
      <c r="M13" s="9" t="s">
        <v>33</v>
      </c>
      <c r="N13" s="20"/>
      <c r="O13" s="55">
        <v>18726</v>
      </c>
      <c r="P13" s="21">
        <v>18283</v>
      </c>
      <c r="Q13" s="1">
        <v>18345</v>
      </c>
    </row>
    <row r="14" spans="1:17" ht="26.25" customHeight="1">
      <c r="A14" s="188"/>
      <c r="B14" s="198" t="s">
        <v>5</v>
      </c>
      <c r="C14" s="199"/>
      <c r="D14" s="199"/>
      <c r="E14" s="20"/>
      <c r="F14" s="60">
        <v>55</v>
      </c>
      <c r="G14" s="28">
        <v>60</v>
      </c>
      <c r="H14" s="3">
        <v>69</v>
      </c>
      <c r="I14" s="17"/>
      <c r="J14" s="188"/>
      <c r="K14" s="191"/>
      <c r="L14" s="192"/>
      <c r="M14" s="9" t="s">
        <v>37</v>
      </c>
      <c r="N14" s="20"/>
      <c r="O14" s="55"/>
      <c r="P14" s="21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61">
        <v>55</v>
      </c>
      <c r="G15" s="31">
        <v>60</v>
      </c>
      <c r="H15" s="32">
        <v>69</v>
      </c>
      <c r="I15" s="17"/>
      <c r="J15" s="188"/>
      <c r="K15" s="192"/>
      <c r="L15" s="205" t="s">
        <v>38</v>
      </c>
      <c r="M15" s="206"/>
      <c r="N15" s="27"/>
      <c r="O15" s="55">
        <v>3075</v>
      </c>
      <c r="P15" s="21">
        <v>2845</v>
      </c>
      <c r="Q15" s="1">
        <v>2558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4004829</v>
      </c>
      <c r="G16" s="22">
        <v>4007653</v>
      </c>
      <c r="H16" s="7">
        <v>4009644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1127</v>
      </c>
      <c r="P16" s="33">
        <f>P5-P11</f>
        <v>5000</v>
      </c>
      <c r="Q16" s="34">
        <f>Q5-Q11</f>
        <v>5000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/>
      <c r="G17" s="23"/>
      <c r="H17" s="4"/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29873</v>
      </c>
      <c r="P17" s="19">
        <v>18466</v>
      </c>
      <c r="Q17" s="8">
        <v>14863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218800</v>
      </c>
      <c r="G18" s="23">
        <v>220600</v>
      </c>
      <c r="H18" s="4">
        <v>220600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10700</v>
      </c>
      <c r="P18" s="21">
        <v>1800</v>
      </c>
      <c r="Q18" s="76"/>
    </row>
    <row r="19" spans="1:17" ht="26.25" customHeight="1">
      <c r="A19" s="208"/>
      <c r="B19" s="217"/>
      <c r="C19" s="198" t="s">
        <v>10</v>
      </c>
      <c r="D19" s="199"/>
      <c r="E19" s="20"/>
      <c r="F19" s="57"/>
      <c r="G19" s="23"/>
      <c r="H19" s="4"/>
      <c r="I19" s="17"/>
      <c r="J19" s="188"/>
      <c r="K19" s="192"/>
      <c r="L19" s="198" t="s">
        <v>71</v>
      </c>
      <c r="M19" s="199"/>
      <c r="N19" s="20"/>
      <c r="O19" s="59">
        <v>19167</v>
      </c>
      <c r="P19" s="21">
        <v>16619</v>
      </c>
      <c r="Q19" s="1">
        <v>14759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3786029</v>
      </c>
      <c r="G20" s="23">
        <v>3787053</v>
      </c>
      <c r="H20" s="4">
        <v>3789044</v>
      </c>
      <c r="I20" s="17"/>
      <c r="J20" s="188"/>
      <c r="K20" s="198" t="s">
        <v>78</v>
      </c>
      <c r="L20" s="199"/>
      <c r="M20" s="199"/>
      <c r="N20" s="35" t="s">
        <v>79</v>
      </c>
      <c r="O20" s="55">
        <v>29873</v>
      </c>
      <c r="P20" s="21">
        <v>18466</v>
      </c>
      <c r="Q20" s="1">
        <v>14863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/>
      <c r="G21" s="33"/>
      <c r="H21" s="34"/>
      <c r="I21" s="17"/>
      <c r="J21" s="188"/>
      <c r="K21" s="190" t="s">
        <v>41</v>
      </c>
      <c r="L21" s="198" t="s">
        <v>80</v>
      </c>
      <c r="M21" s="199"/>
      <c r="N21" s="20"/>
      <c r="O21" s="55">
        <v>13712</v>
      </c>
      <c r="P21" s="21">
        <v>2824</v>
      </c>
      <c r="Q21" s="1">
        <v>1991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26</v>
      </c>
      <c r="G22" s="36">
        <v>26</v>
      </c>
      <c r="H22" s="37">
        <v>26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77" t="s">
        <v>116</v>
      </c>
      <c r="G23" s="78" t="s">
        <v>116</v>
      </c>
      <c r="H23" s="79" t="s">
        <v>116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16161</v>
      </c>
      <c r="P23" s="21">
        <v>15642</v>
      </c>
      <c r="Q23" s="1">
        <v>12872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/>
      <c r="G24" s="6"/>
      <c r="H24" s="40"/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0</v>
      </c>
      <c r="P24" s="33">
        <f>P17-P20</f>
        <v>0</v>
      </c>
      <c r="Q24" s="34">
        <f>Q17-Q20</f>
        <v>0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77" t="s">
        <v>149</v>
      </c>
      <c r="G25" s="78" t="s">
        <v>149</v>
      </c>
      <c r="H25" s="79" t="s">
        <v>149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1127</v>
      </c>
      <c r="P25" s="41">
        <f>P16+P24</f>
        <v>5000</v>
      </c>
      <c r="Q25" s="42">
        <f>Q16+Q24</f>
        <v>5000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/>
      <c r="G26" s="80"/>
      <c r="H26" s="4"/>
      <c r="I26" s="17"/>
      <c r="J26" s="195" t="s">
        <v>40</v>
      </c>
      <c r="K26" s="196"/>
      <c r="L26" s="196"/>
      <c r="M26" s="196"/>
      <c r="N26" s="13" t="s">
        <v>53</v>
      </c>
      <c r="O26" s="69"/>
      <c r="P26" s="43">
        <v>5000</v>
      </c>
      <c r="Q26" s="2">
        <v>5000</v>
      </c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60"/>
      <c r="G27" s="28"/>
      <c r="H27" s="3"/>
      <c r="I27" s="17"/>
      <c r="J27" s="195" t="s">
        <v>86</v>
      </c>
      <c r="K27" s="196"/>
      <c r="L27" s="196"/>
      <c r="M27" s="196"/>
      <c r="N27" s="13" t="s">
        <v>94</v>
      </c>
      <c r="O27" s="69">
        <v>1297</v>
      </c>
      <c r="P27" s="43">
        <v>1127</v>
      </c>
      <c r="Q27" s="2"/>
    </row>
    <row r="28" spans="1:17" ht="26.25" customHeight="1" thickBot="1">
      <c r="A28" s="188"/>
      <c r="B28" s="223"/>
      <c r="C28" s="224"/>
      <c r="D28" s="9" t="s">
        <v>60</v>
      </c>
      <c r="E28" s="20"/>
      <c r="F28" s="60"/>
      <c r="G28" s="28"/>
      <c r="H28" s="3"/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60"/>
      <c r="G29" s="28"/>
      <c r="H29" s="3"/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2424</v>
      </c>
      <c r="P29" s="41">
        <f>P25-P26+P27-P28</f>
        <v>1127</v>
      </c>
      <c r="Q29" s="42">
        <f>Q25-Q26+Q27-Q28</f>
        <v>0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60">
        <v>1548</v>
      </c>
      <c r="G30" s="28">
        <v>1640</v>
      </c>
      <c r="H30" s="3">
        <v>1583</v>
      </c>
      <c r="I30" s="17"/>
      <c r="J30" s="195" t="s">
        <v>89</v>
      </c>
      <c r="K30" s="196"/>
      <c r="L30" s="196"/>
      <c r="M30" s="196"/>
      <c r="N30" s="13" t="s">
        <v>97</v>
      </c>
      <c r="O30" s="69">
        <v>1127</v>
      </c>
      <c r="P30" s="43"/>
      <c r="Q30" s="2"/>
    </row>
    <row r="31" spans="1:17" ht="26.25" customHeight="1" thickBot="1">
      <c r="A31" s="188"/>
      <c r="B31" s="221" t="s">
        <v>61</v>
      </c>
      <c r="C31" s="222"/>
      <c r="D31" s="222"/>
      <c r="E31" s="20"/>
      <c r="F31" s="60">
        <v>1294</v>
      </c>
      <c r="G31" s="28">
        <v>1413</v>
      </c>
      <c r="H31" s="3">
        <v>1410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1297</v>
      </c>
      <c r="P31" s="41">
        <f>P29-P30</f>
        <v>1127</v>
      </c>
      <c r="Q31" s="42">
        <f>Q29-Q30</f>
        <v>0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60">
        <v>477971</v>
      </c>
      <c r="G32" s="28">
        <v>524488</v>
      </c>
      <c r="H32" s="3">
        <v>519296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0.8166361751433101</v>
      </c>
      <c r="P32" s="44">
        <f>IF(P5=0,0,P5/(P11+P23))</f>
        <v>0.8707554044206947</v>
      </c>
      <c r="Q32" s="45">
        <f>IF(Q5=0,0,Q5/(Q11+Q23))</f>
        <v>0.9035246825824795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60"/>
      <c r="G33" s="28"/>
      <c r="H33" s="3"/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60">
        <v>477971</v>
      </c>
      <c r="G34" s="28">
        <v>524488</v>
      </c>
      <c r="H34" s="3">
        <v>519296</v>
      </c>
      <c r="I34" s="17"/>
      <c r="J34" s="195" t="s">
        <v>99</v>
      </c>
      <c r="K34" s="196"/>
      <c r="L34" s="196"/>
      <c r="M34" s="196"/>
      <c r="N34" s="13"/>
      <c r="O34" s="69">
        <v>29814</v>
      </c>
      <c r="P34" s="43">
        <v>30799</v>
      </c>
      <c r="Q34" s="2">
        <v>24948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60">
        <v>394203</v>
      </c>
      <c r="G35" s="28">
        <v>417514</v>
      </c>
      <c r="H35" s="3">
        <v>436859</v>
      </c>
      <c r="I35" s="17"/>
      <c r="J35" s="200" t="s">
        <v>132</v>
      </c>
      <c r="K35" s="201"/>
      <c r="L35" s="202" t="s">
        <v>39</v>
      </c>
      <c r="M35" s="203"/>
      <c r="N35" s="13"/>
      <c r="O35" s="69">
        <v>16474</v>
      </c>
      <c r="P35" s="43">
        <v>16021</v>
      </c>
      <c r="Q35" s="2">
        <v>18364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0.8247425052984386</v>
      </c>
      <c r="G36" s="46">
        <f>IF(G35=0,0,G35/G34)</f>
        <v>0.7960410915025701</v>
      </c>
      <c r="H36" s="47">
        <f>IF(H35=0,0,H35/H34)</f>
        <v>0.8412523878481637</v>
      </c>
      <c r="I36" s="17"/>
      <c r="J36" s="195" t="s">
        <v>102</v>
      </c>
      <c r="K36" s="196"/>
      <c r="L36" s="196"/>
      <c r="M36" s="196"/>
      <c r="N36" s="13"/>
      <c r="O36" s="69">
        <v>97824</v>
      </c>
      <c r="P36" s="43">
        <v>83982</v>
      </c>
      <c r="Q36" s="2">
        <v>71110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/>
      <c r="G37" s="22"/>
      <c r="H37" s="7"/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81360</v>
      </c>
      <c r="G38" s="23">
        <v>81580</v>
      </c>
      <c r="H38" s="4">
        <v>74354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62549</v>
      </c>
      <c r="G39" s="23">
        <v>63750</v>
      </c>
      <c r="H39" s="4">
        <v>66024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18811</v>
      </c>
      <c r="G40" s="23">
        <v>17830</v>
      </c>
      <c r="H40" s="4">
        <v>8330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630</v>
      </c>
      <c r="G41" s="23">
        <v>760</v>
      </c>
      <c r="H41" s="4">
        <v>7242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81990</v>
      </c>
      <c r="G42" s="33">
        <f>G37+G38+G41</f>
        <v>82340</v>
      </c>
      <c r="H42" s="34">
        <f>H37+H38+H41</f>
        <v>81596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62" t="s">
        <v>228</v>
      </c>
      <c r="G43" s="22" t="s">
        <v>228</v>
      </c>
      <c r="H43" s="7" t="s">
        <v>228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1743</v>
      </c>
      <c r="G44" s="23">
        <v>1743</v>
      </c>
      <c r="H44" s="4">
        <v>2079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81" t="s">
        <v>229</v>
      </c>
      <c r="G45" s="82" t="s">
        <v>173</v>
      </c>
      <c r="H45" s="83" t="s">
        <v>230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v>95.2</v>
      </c>
      <c r="G46" s="28">
        <v>94.8</v>
      </c>
      <c r="H46" s="3">
        <v>111.6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v>206.4</v>
      </c>
      <c r="G47" s="28">
        <v>195.4</v>
      </c>
      <c r="H47" s="3">
        <v>170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v>158.7</v>
      </c>
      <c r="G48" s="28">
        <v>152.7</v>
      </c>
      <c r="H48" s="3">
        <v>151.1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v>47.7</v>
      </c>
      <c r="G49" s="28">
        <v>42.7</v>
      </c>
      <c r="H49" s="3">
        <v>19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/>
      <c r="G50" s="28"/>
      <c r="H50" s="3"/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/>
      <c r="G51" s="23"/>
      <c r="H51" s="4"/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73"/>
      <c r="G52" s="53"/>
      <c r="H52" s="5"/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2</v>
      </c>
      <c r="G53" s="22">
        <v>2</v>
      </c>
      <c r="H53" s="7">
        <v>2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/>
      <c r="G54" s="23"/>
      <c r="H54" s="4"/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2</v>
      </c>
      <c r="G55" s="33">
        <f>G53+G54</f>
        <v>2</v>
      </c>
      <c r="H55" s="34">
        <f>H53+H54</f>
        <v>2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174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28558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54">
        <v>412328</v>
      </c>
      <c r="P5" s="19">
        <v>398389</v>
      </c>
      <c r="Q5" s="8">
        <v>398220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30225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5">
        <v>399481</v>
      </c>
      <c r="P6" s="21">
        <v>386430</v>
      </c>
      <c r="Q6" s="1">
        <v>386263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24850</v>
      </c>
      <c r="G7" s="22">
        <v>24514</v>
      </c>
      <c r="H7" s="7">
        <v>24143</v>
      </c>
      <c r="I7" s="17"/>
      <c r="J7" s="188"/>
      <c r="K7" s="191"/>
      <c r="L7" s="190" t="s">
        <v>123</v>
      </c>
      <c r="M7" s="9" t="s">
        <v>34</v>
      </c>
      <c r="N7" s="20"/>
      <c r="O7" s="55">
        <v>336313</v>
      </c>
      <c r="P7" s="21">
        <v>323835</v>
      </c>
      <c r="Q7" s="1">
        <v>323883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19966</v>
      </c>
      <c r="G8" s="23">
        <v>19750</v>
      </c>
      <c r="H8" s="4">
        <v>19578</v>
      </c>
      <c r="I8" s="24"/>
      <c r="J8" s="188"/>
      <c r="K8" s="191"/>
      <c r="L8" s="191"/>
      <c r="M8" s="9" t="s">
        <v>35</v>
      </c>
      <c r="N8" s="20"/>
      <c r="O8" s="55">
        <v>63168</v>
      </c>
      <c r="P8" s="21">
        <v>62595</v>
      </c>
      <c r="Q8" s="1">
        <v>62380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19966</v>
      </c>
      <c r="G9" s="23">
        <v>19750</v>
      </c>
      <c r="H9" s="4">
        <v>19578</v>
      </c>
      <c r="I9" s="17"/>
      <c r="J9" s="188"/>
      <c r="K9" s="191"/>
      <c r="L9" s="192"/>
      <c r="M9" s="9" t="s">
        <v>36</v>
      </c>
      <c r="N9" s="20" t="s">
        <v>125</v>
      </c>
      <c r="O9" s="55"/>
      <c r="P9" s="21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0.8034607645875251</v>
      </c>
      <c r="G10" s="25">
        <f>IF(G9=0,0,G9/G7)</f>
        <v>0.8056620706535041</v>
      </c>
      <c r="H10" s="26">
        <f>IF(H9=0,0,H9/H7)</f>
        <v>0.8109182785900675</v>
      </c>
      <c r="I10" s="17"/>
      <c r="J10" s="188"/>
      <c r="K10" s="192"/>
      <c r="L10" s="205" t="s">
        <v>71</v>
      </c>
      <c r="M10" s="206"/>
      <c r="N10" s="27"/>
      <c r="O10" s="55">
        <v>12847</v>
      </c>
      <c r="P10" s="21">
        <v>11959</v>
      </c>
      <c r="Q10" s="1">
        <v>11957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19284</v>
      </c>
      <c r="G11" s="23">
        <v>19128</v>
      </c>
      <c r="H11" s="4">
        <v>18994</v>
      </c>
      <c r="I11" s="17"/>
      <c r="J11" s="188"/>
      <c r="K11" s="199" t="s">
        <v>72</v>
      </c>
      <c r="L11" s="199"/>
      <c r="M11" s="199"/>
      <c r="N11" s="20" t="s">
        <v>196</v>
      </c>
      <c r="O11" s="59">
        <v>304409</v>
      </c>
      <c r="P11" s="21">
        <v>303133</v>
      </c>
      <c r="Q11" s="1">
        <v>305071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0.9658419312831814</v>
      </c>
      <c r="G12" s="25">
        <f>IF(G11=0,0,G11/G9)</f>
        <v>0.9685063291139241</v>
      </c>
      <c r="H12" s="26">
        <f>IF(H11=0,0,H11/H9)</f>
        <v>0.9701705996526714</v>
      </c>
      <c r="I12" s="17"/>
      <c r="J12" s="188"/>
      <c r="K12" s="190" t="s">
        <v>128</v>
      </c>
      <c r="L12" s="198" t="s">
        <v>58</v>
      </c>
      <c r="M12" s="199"/>
      <c r="N12" s="20"/>
      <c r="O12" s="55">
        <v>172465</v>
      </c>
      <c r="P12" s="21">
        <v>182511</v>
      </c>
      <c r="Q12" s="1">
        <v>194513</v>
      </c>
    </row>
    <row r="13" spans="1:17" ht="26.25" customHeight="1">
      <c r="A13" s="188"/>
      <c r="B13" s="198" t="s">
        <v>4</v>
      </c>
      <c r="C13" s="199"/>
      <c r="D13" s="199"/>
      <c r="E13" s="20"/>
      <c r="F13" s="60">
        <v>97</v>
      </c>
      <c r="G13" s="28">
        <v>126</v>
      </c>
      <c r="H13" s="3">
        <v>126</v>
      </c>
      <c r="I13" s="17"/>
      <c r="J13" s="188"/>
      <c r="K13" s="191"/>
      <c r="L13" s="190" t="s">
        <v>129</v>
      </c>
      <c r="M13" s="9" t="s">
        <v>33</v>
      </c>
      <c r="N13" s="20"/>
      <c r="O13" s="55">
        <v>48686</v>
      </c>
      <c r="P13" s="21">
        <v>51221</v>
      </c>
      <c r="Q13" s="1">
        <v>72517</v>
      </c>
    </row>
    <row r="14" spans="1:17" ht="26.25" customHeight="1">
      <c r="A14" s="188"/>
      <c r="B14" s="198" t="s">
        <v>5</v>
      </c>
      <c r="C14" s="199"/>
      <c r="D14" s="199"/>
      <c r="E14" s="20"/>
      <c r="F14" s="60">
        <v>454</v>
      </c>
      <c r="G14" s="28">
        <v>454</v>
      </c>
      <c r="H14" s="3">
        <v>456</v>
      </c>
      <c r="I14" s="17"/>
      <c r="J14" s="188"/>
      <c r="K14" s="191"/>
      <c r="L14" s="192"/>
      <c r="M14" s="9" t="s">
        <v>37</v>
      </c>
      <c r="N14" s="20"/>
      <c r="O14" s="55"/>
      <c r="P14" s="21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61">
        <v>454</v>
      </c>
      <c r="G15" s="31">
        <v>454</v>
      </c>
      <c r="H15" s="32">
        <v>456</v>
      </c>
      <c r="I15" s="17"/>
      <c r="J15" s="188"/>
      <c r="K15" s="192"/>
      <c r="L15" s="205" t="s">
        <v>38</v>
      </c>
      <c r="M15" s="206"/>
      <c r="N15" s="27"/>
      <c r="O15" s="55">
        <v>131944</v>
      </c>
      <c r="P15" s="21">
        <v>120622</v>
      </c>
      <c r="Q15" s="1">
        <v>110558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16299880</v>
      </c>
      <c r="G16" s="22">
        <v>16427526</v>
      </c>
      <c r="H16" s="7">
        <v>16690910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107919</v>
      </c>
      <c r="P16" s="33">
        <f>P5-P11</f>
        <v>95256</v>
      </c>
      <c r="Q16" s="34">
        <f>Q5-Q11</f>
        <v>93149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6624585</v>
      </c>
      <c r="G17" s="23">
        <v>6664485</v>
      </c>
      <c r="H17" s="4">
        <v>6794908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303531</v>
      </c>
      <c r="P17" s="19">
        <v>250711</v>
      </c>
      <c r="Q17" s="8">
        <v>887769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5156520</v>
      </c>
      <c r="G18" s="23">
        <v>5195720</v>
      </c>
      <c r="H18" s="4">
        <v>5308020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173800</v>
      </c>
      <c r="P18" s="21">
        <v>182000</v>
      </c>
      <c r="Q18" s="1">
        <v>730500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308115</v>
      </c>
      <c r="G19" s="23">
        <v>312343</v>
      </c>
      <c r="H19" s="4">
        <v>317910</v>
      </c>
      <c r="I19" s="17"/>
      <c r="J19" s="188"/>
      <c r="K19" s="192"/>
      <c r="L19" s="198" t="s">
        <v>71</v>
      </c>
      <c r="M19" s="199"/>
      <c r="N19" s="20"/>
      <c r="O19" s="59">
        <v>38336</v>
      </c>
      <c r="P19" s="21">
        <v>24581</v>
      </c>
      <c r="Q19" s="1">
        <v>21256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4210660</v>
      </c>
      <c r="G20" s="23">
        <v>4254978</v>
      </c>
      <c r="H20" s="4">
        <v>4270072</v>
      </c>
      <c r="I20" s="17"/>
      <c r="J20" s="188"/>
      <c r="K20" s="198" t="s">
        <v>78</v>
      </c>
      <c r="L20" s="199"/>
      <c r="M20" s="199"/>
      <c r="N20" s="35" t="s">
        <v>79</v>
      </c>
      <c r="O20" s="55">
        <v>413780</v>
      </c>
      <c r="P20" s="21">
        <v>346960</v>
      </c>
      <c r="Q20" s="1">
        <v>970187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10029835</v>
      </c>
      <c r="G21" s="33">
        <v>10107435</v>
      </c>
      <c r="H21" s="34">
        <v>10350880</v>
      </c>
      <c r="I21" s="17"/>
      <c r="J21" s="188"/>
      <c r="K21" s="190" t="s">
        <v>41</v>
      </c>
      <c r="L21" s="198" t="s">
        <v>80</v>
      </c>
      <c r="M21" s="199"/>
      <c r="N21" s="20"/>
      <c r="O21" s="55">
        <v>206309</v>
      </c>
      <c r="P21" s="21">
        <v>127646</v>
      </c>
      <c r="Q21" s="1">
        <v>263384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123</v>
      </c>
      <c r="G22" s="36">
        <v>123</v>
      </c>
      <c r="H22" s="37">
        <v>124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74" t="s">
        <v>116</v>
      </c>
      <c r="G23" s="38" t="s">
        <v>116</v>
      </c>
      <c r="H23" s="39" t="s">
        <v>116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207471</v>
      </c>
      <c r="P23" s="21">
        <v>219314</v>
      </c>
      <c r="Q23" s="1">
        <v>696414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74"/>
      <c r="G24" s="38"/>
      <c r="H24" s="40"/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-110249</v>
      </c>
      <c r="P24" s="33">
        <f>P17-P20</f>
        <v>-96249</v>
      </c>
      <c r="Q24" s="34">
        <f>Q17-Q20</f>
        <v>-82418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74" t="s">
        <v>117</v>
      </c>
      <c r="G25" s="38" t="s">
        <v>117</v>
      </c>
      <c r="H25" s="39" t="s">
        <v>117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-2330</v>
      </c>
      <c r="P25" s="41">
        <f>P16+P24</f>
        <v>-993</v>
      </c>
      <c r="Q25" s="42">
        <f>Q16+Q24</f>
        <v>10731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>
        <v>1</v>
      </c>
      <c r="G26" s="23">
        <v>1</v>
      </c>
      <c r="H26" s="4">
        <v>1</v>
      </c>
      <c r="I26" s="17"/>
      <c r="J26" s="195" t="s">
        <v>40</v>
      </c>
      <c r="K26" s="196"/>
      <c r="L26" s="196"/>
      <c r="M26" s="196"/>
      <c r="N26" s="13" t="s">
        <v>53</v>
      </c>
      <c r="O26" s="69">
        <v>1</v>
      </c>
      <c r="P26" s="43">
        <v>1</v>
      </c>
      <c r="Q26" s="2">
        <v>5</v>
      </c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60">
        <v>10400</v>
      </c>
      <c r="G27" s="28">
        <v>10400</v>
      </c>
      <c r="H27" s="3">
        <v>10400</v>
      </c>
      <c r="I27" s="17"/>
      <c r="J27" s="195" t="s">
        <v>86</v>
      </c>
      <c r="K27" s="196"/>
      <c r="L27" s="196"/>
      <c r="M27" s="196"/>
      <c r="N27" s="13" t="s">
        <v>94</v>
      </c>
      <c r="O27" s="69">
        <v>5506</v>
      </c>
      <c r="P27" s="43">
        <v>3175</v>
      </c>
      <c r="Q27" s="2">
        <v>2181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60"/>
      <c r="G28" s="28"/>
      <c r="H28" s="3"/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60">
        <v>10222</v>
      </c>
      <c r="G29" s="28">
        <v>9850</v>
      </c>
      <c r="H29" s="3">
        <v>9475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3175</v>
      </c>
      <c r="P29" s="41">
        <f>P25-P26+P27-P28</f>
        <v>2181</v>
      </c>
      <c r="Q29" s="42">
        <f>Q25-Q26+Q27-Q28</f>
        <v>12907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60"/>
      <c r="G30" s="28"/>
      <c r="H30" s="3"/>
      <c r="I30" s="17"/>
      <c r="J30" s="195" t="s">
        <v>89</v>
      </c>
      <c r="K30" s="196"/>
      <c r="L30" s="196"/>
      <c r="M30" s="196"/>
      <c r="N30" s="13" t="s">
        <v>97</v>
      </c>
      <c r="O30" s="69"/>
      <c r="P30" s="43"/>
      <c r="Q30" s="2"/>
    </row>
    <row r="31" spans="1:17" ht="26.25" customHeight="1" thickBot="1">
      <c r="A31" s="188"/>
      <c r="B31" s="221" t="s">
        <v>61</v>
      </c>
      <c r="C31" s="222"/>
      <c r="D31" s="222"/>
      <c r="E31" s="20"/>
      <c r="F31" s="60">
        <v>6893</v>
      </c>
      <c r="G31" s="28">
        <v>6883</v>
      </c>
      <c r="H31" s="3">
        <v>6676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3175</v>
      </c>
      <c r="P31" s="41">
        <f>P29-P30</f>
        <v>2181</v>
      </c>
      <c r="Q31" s="42">
        <f>Q29-Q30</f>
        <v>12907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60">
        <v>2516288</v>
      </c>
      <c r="G32" s="28">
        <v>2563148</v>
      </c>
      <c r="H32" s="3">
        <v>2437515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0.8055169180276628</v>
      </c>
      <c r="P32" s="44">
        <f>IF(P5=0,0,P5/(P11+P23))</f>
        <v>0.762544334640643</v>
      </c>
      <c r="Q32" s="45">
        <f>IF(Q5=0,0,Q5/(Q11+Q23))</f>
        <v>0.3976295201625586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60"/>
      <c r="G33" s="28"/>
      <c r="H33" s="3"/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60">
        <v>2516288</v>
      </c>
      <c r="G34" s="28">
        <v>2563148</v>
      </c>
      <c r="H34" s="3">
        <v>2437515</v>
      </c>
      <c r="I34" s="17"/>
      <c r="J34" s="195" t="s">
        <v>99</v>
      </c>
      <c r="K34" s="196"/>
      <c r="L34" s="196"/>
      <c r="M34" s="196"/>
      <c r="N34" s="13"/>
      <c r="O34" s="69">
        <v>114351</v>
      </c>
      <c r="P34" s="43">
        <v>99135</v>
      </c>
      <c r="Q34" s="2">
        <v>95593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60">
        <v>2449014</v>
      </c>
      <c r="G35" s="28">
        <v>2406067</v>
      </c>
      <c r="H35" s="3">
        <v>2377180</v>
      </c>
      <c r="I35" s="17"/>
      <c r="J35" s="200" t="s">
        <v>132</v>
      </c>
      <c r="K35" s="201"/>
      <c r="L35" s="202" t="s">
        <v>39</v>
      </c>
      <c r="M35" s="203"/>
      <c r="N35" s="13"/>
      <c r="O35" s="69">
        <v>92213</v>
      </c>
      <c r="P35" s="43">
        <v>95946</v>
      </c>
      <c r="Q35" s="2">
        <v>95593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0.9732645865656078</v>
      </c>
      <c r="G36" s="46">
        <f>IF(G35=0,0,G35/G34)</f>
        <v>0.9387155950417221</v>
      </c>
      <c r="H36" s="47">
        <f>IF(H35=0,0,H35/H34)</f>
        <v>0.9752473318112914</v>
      </c>
      <c r="I36" s="17"/>
      <c r="J36" s="195" t="s">
        <v>102</v>
      </c>
      <c r="K36" s="196"/>
      <c r="L36" s="196"/>
      <c r="M36" s="196"/>
      <c r="N36" s="13"/>
      <c r="O36" s="69">
        <v>2726797</v>
      </c>
      <c r="P36" s="43">
        <v>2689483</v>
      </c>
      <c r="Q36" s="2">
        <v>2723569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>
        <v>63168</v>
      </c>
      <c r="G37" s="22">
        <v>62595</v>
      </c>
      <c r="H37" s="7">
        <v>62380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448700</v>
      </c>
      <c r="G38" s="23">
        <v>459852</v>
      </c>
      <c r="H38" s="4">
        <v>474521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171409</v>
      </c>
      <c r="G39" s="23">
        <v>181715</v>
      </c>
      <c r="H39" s="4">
        <v>193222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277291</v>
      </c>
      <c r="G40" s="23">
        <v>278137</v>
      </c>
      <c r="H40" s="4">
        <v>281299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12</v>
      </c>
      <c r="G41" s="23"/>
      <c r="H41" s="4">
        <v>284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511880</v>
      </c>
      <c r="G42" s="33">
        <f>G37+G38+G41</f>
        <v>522447</v>
      </c>
      <c r="H42" s="34">
        <f>H37+H38+H41</f>
        <v>537185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75" t="s">
        <v>148</v>
      </c>
      <c r="G43" s="49" t="s">
        <v>148</v>
      </c>
      <c r="H43" s="50" t="s">
        <v>148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2415</v>
      </c>
      <c r="G44" s="23">
        <v>2415</v>
      </c>
      <c r="H44" s="4">
        <v>2415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72">
        <v>34425</v>
      </c>
      <c r="G45" s="51">
        <v>34425</v>
      </c>
      <c r="H45" s="52">
        <v>34425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v>137.3</v>
      </c>
      <c r="G46" s="28">
        <v>134.6</v>
      </c>
      <c r="H46" s="3">
        <v>136.2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v>183.2</v>
      </c>
      <c r="G47" s="28">
        <v>191.1</v>
      </c>
      <c r="H47" s="3">
        <v>199.6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v>70</v>
      </c>
      <c r="G48" s="28">
        <v>75.5</v>
      </c>
      <c r="H48" s="3">
        <v>81.3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v>113.2</v>
      </c>
      <c r="G49" s="28">
        <v>115.6</v>
      </c>
      <c r="H49" s="3">
        <v>118.3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>
        <v>3.8</v>
      </c>
      <c r="G50" s="28">
        <v>4.8</v>
      </c>
      <c r="H50" s="3">
        <v>4.2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>
        <v>470</v>
      </c>
      <c r="G51" s="23">
        <v>470</v>
      </c>
      <c r="H51" s="4">
        <v>470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73">
        <v>30407</v>
      </c>
      <c r="G52" s="53">
        <v>30407</v>
      </c>
      <c r="H52" s="5">
        <v>30407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7</v>
      </c>
      <c r="G53" s="22">
        <v>7</v>
      </c>
      <c r="H53" s="7">
        <v>10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4</v>
      </c>
      <c r="G54" s="23">
        <v>3</v>
      </c>
      <c r="H54" s="4">
        <v>2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11</v>
      </c>
      <c r="G55" s="33">
        <f>G53+G54</f>
        <v>10</v>
      </c>
      <c r="H55" s="34">
        <f>H53+H54</f>
        <v>12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workbookViewId="0" topLeftCell="A34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231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31709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54">
        <v>547793</v>
      </c>
      <c r="P5" s="19">
        <v>521405</v>
      </c>
      <c r="Q5" s="8">
        <v>645379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33329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5">
        <v>302202</v>
      </c>
      <c r="P6" s="21">
        <v>343694</v>
      </c>
      <c r="Q6" s="1">
        <v>376299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50096</v>
      </c>
      <c r="G7" s="22">
        <v>50291</v>
      </c>
      <c r="H7" s="7">
        <v>50209</v>
      </c>
      <c r="I7" s="17"/>
      <c r="J7" s="188"/>
      <c r="K7" s="191"/>
      <c r="L7" s="190" t="s">
        <v>123</v>
      </c>
      <c r="M7" s="9" t="s">
        <v>34</v>
      </c>
      <c r="N7" s="20"/>
      <c r="O7" s="55">
        <v>262333</v>
      </c>
      <c r="P7" s="21">
        <v>301224</v>
      </c>
      <c r="Q7" s="1">
        <v>330882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19883</v>
      </c>
      <c r="G8" s="23">
        <v>20616</v>
      </c>
      <c r="H8" s="4">
        <v>21295</v>
      </c>
      <c r="I8" s="24"/>
      <c r="J8" s="188"/>
      <c r="K8" s="191"/>
      <c r="L8" s="191"/>
      <c r="M8" s="9" t="s">
        <v>35</v>
      </c>
      <c r="N8" s="20"/>
      <c r="O8" s="55">
        <v>39869</v>
      </c>
      <c r="P8" s="21">
        <v>42470</v>
      </c>
      <c r="Q8" s="1">
        <v>45417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19883</v>
      </c>
      <c r="G9" s="23">
        <v>20616</v>
      </c>
      <c r="H9" s="4">
        <v>21295</v>
      </c>
      <c r="I9" s="17"/>
      <c r="J9" s="188"/>
      <c r="K9" s="191"/>
      <c r="L9" s="192"/>
      <c r="M9" s="9" t="s">
        <v>36</v>
      </c>
      <c r="N9" s="20" t="s">
        <v>125</v>
      </c>
      <c r="O9" s="55"/>
      <c r="P9" s="21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0.39689795592462473</v>
      </c>
      <c r="G10" s="25">
        <f>IF(G9=0,0,G9/G7)</f>
        <v>0.4099341830546221</v>
      </c>
      <c r="H10" s="26">
        <f>IF(H9=0,0,H9/H7)</f>
        <v>0.4241271485191898</v>
      </c>
      <c r="I10" s="17"/>
      <c r="J10" s="188"/>
      <c r="K10" s="192"/>
      <c r="L10" s="205" t="s">
        <v>71</v>
      </c>
      <c r="M10" s="206"/>
      <c r="N10" s="27"/>
      <c r="O10" s="55">
        <v>244848</v>
      </c>
      <c r="P10" s="21">
        <v>176057</v>
      </c>
      <c r="Q10" s="1">
        <v>260397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17911</v>
      </c>
      <c r="G11" s="23">
        <v>18651</v>
      </c>
      <c r="H11" s="4">
        <v>19405</v>
      </c>
      <c r="I11" s="17"/>
      <c r="J11" s="188"/>
      <c r="K11" s="199" t="s">
        <v>72</v>
      </c>
      <c r="L11" s="199"/>
      <c r="M11" s="199"/>
      <c r="N11" s="20" t="s">
        <v>196</v>
      </c>
      <c r="O11" s="59">
        <v>547793</v>
      </c>
      <c r="P11" s="21">
        <v>521405</v>
      </c>
      <c r="Q11" s="1">
        <v>477643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0.9008197958054619</v>
      </c>
      <c r="G12" s="25">
        <f>IF(G11=0,0,G11/G9)</f>
        <v>0.904685681024447</v>
      </c>
      <c r="H12" s="26">
        <f>IF(H11=0,0,H11/H9)</f>
        <v>0.9112467715426157</v>
      </c>
      <c r="I12" s="17"/>
      <c r="J12" s="188"/>
      <c r="K12" s="190" t="s">
        <v>128</v>
      </c>
      <c r="L12" s="198" t="s">
        <v>58</v>
      </c>
      <c r="M12" s="199"/>
      <c r="N12" s="20"/>
      <c r="O12" s="55">
        <v>244910</v>
      </c>
      <c r="P12" s="21">
        <v>227214</v>
      </c>
      <c r="Q12" s="1">
        <v>192626</v>
      </c>
    </row>
    <row r="13" spans="1:17" ht="26.25" customHeight="1">
      <c r="A13" s="188"/>
      <c r="B13" s="198" t="s">
        <v>4</v>
      </c>
      <c r="C13" s="199"/>
      <c r="D13" s="199"/>
      <c r="E13" s="20"/>
      <c r="F13" s="60">
        <v>553</v>
      </c>
      <c r="G13" s="28">
        <v>632</v>
      </c>
      <c r="H13" s="3">
        <v>632</v>
      </c>
      <c r="I13" s="17"/>
      <c r="J13" s="188"/>
      <c r="K13" s="191"/>
      <c r="L13" s="190" t="s">
        <v>129</v>
      </c>
      <c r="M13" s="9" t="s">
        <v>33</v>
      </c>
      <c r="N13" s="20"/>
      <c r="O13" s="55">
        <v>14297</v>
      </c>
      <c r="P13" s="21">
        <v>6889</v>
      </c>
      <c r="Q13" s="1">
        <v>14207</v>
      </c>
    </row>
    <row r="14" spans="1:17" ht="26.25" customHeight="1">
      <c r="A14" s="188"/>
      <c r="B14" s="198" t="s">
        <v>5</v>
      </c>
      <c r="C14" s="199"/>
      <c r="D14" s="199"/>
      <c r="E14" s="20"/>
      <c r="F14" s="60">
        <v>425</v>
      </c>
      <c r="G14" s="28">
        <v>431</v>
      </c>
      <c r="H14" s="3">
        <v>435</v>
      </c>
      <c r="I14" s="17"/>
      <c r="J14" s="188"/>
      <c r="K14" s="191"/>
      <c r="L14" s="192"/>
      <c r="M14" s="9" t="s">
        <v>37</v>
      </c>
      <c r="N14" s="20"/>
      <c r="O14" s="55"/>
      <c r="P14" s="21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61">
        <v>425</v>
      </c>
      <c r="G15" s="31">
        <v>431</v>
      </c>
      <c r="H15" s="32">
        <v>435</v>
      </c>
      <c r="I15" s="17"/>
      <c r="J15" s="188"/>
      <c r="K15" s="192"/>
      <c r="L15" s="205" t="s">
        <v>38</v>
      </c>
      <c r="M15" s="206"/>
      <c r="N15" s="27"/>
      <c r="O15" s="55">
        <v>302883</v>
      </c>
      <c r="P15" s="21">
        <v>294191</v>
      </c>
      <c r="Q15" s="1">
        <v>285017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28819786</v>
      </c>
      <c r="G16" s="22">
        <v>29264170</v>
      </c>
      <c r="H16" s="7">
        <v>29881773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0</v>
      </c>
      <c r="P16" s="33">
        <f>P5-P11</f>
        <v>0</v>
      </c>
      <c r="Q16" s="34">
        <f>Q5-Q11</f>
        <v>167736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9896024</v>
      </c>
      <c r="G17" s="23">
        <v>10015034</v>
      </c>
      <c r="H17" s="4">
        <v>10245494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659038</v>
      </c>
      <c r="P17" s="19">
        <v>779616</v>
      </c>
      <c r="Q17" s="8">
        <v>973028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10807380</v>
      </c>
      <c r="G18" s="23">
        <v>11027880</v>
      </c>
      <c r="H18" s="4">
        <v>11163880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168100</v>
      </c>
      <c r="P18" s="21">
        <v>220500</v>
      </c>
      <c r="Q18" s="1">
        <v>477000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718559</v>
      </c>
      <c r="G19" s="23">
        <v>749961</v>
      </c>
      <c r="H19" s="4">
        <v>784185</v>
      </c>
      <c r="I19" s="17"/>
      <c r="J19" s="188"/>
      <c r="K19" s="192"/>
      <c r="L19" s="198" t="s">
        <v>71</v>
      </c>
      <c r="M19" s="199"/>
      <c r="N19" s="20"/>
      <c r="O19" s="59">
        <v>339905</v>
      </c>
      <c r="P19" s="21">
        <v>408704</v>
      </c>
      <c r="Q19" s="1">
        <v>231343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7397823</v>
      </c>
      <c r="G20" s="23">
        <v>7471295</v>
      </c>
      <c r="H20" s="4">
        <v>7688214</v>
      </c>
      <c r="I20" s="17"/>
      <c r="J20" s="188"/>
      <c r="K20" s="198" t="s">
        <v>78</v>
      </c>
      <c r="L20" s="199"/>
      <c r="M20" s="199"/>
      <c r="N20" s="35" t="s">
        <v>79</v>
      </c>
      <c r="O20" s="55">
        <v>651133</v>
      </c>
      <c r="P20" s="21">
        <v>781182</v>
      </c>
      <c r="Q20" s="1">
        <v>1152237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18256100</v>
      </c>
      <c r="G21" s="33">
        <v>18538220</v>
      </c>
      <c r="H21" s="34">
        <v>18972340</v>
      </c>
      <c r="I21" s="17"/>
      <c r="J21" s="188"/>
      <c r="K21" s="190" t="s">
        <v>41</v>
      </c>
      <c r="L21" s="198" t="s">
        <v>80</v>
      </c>
      <c r="M21" s="199"/>
      <c r="N21" s="20"/>
      <c r="O21" s="55">
        <v>342093</v>
      </c>
      <c r="P21" s="21">
        <v>444384</v>
      </c>
      <c r="Q21" s="1">
        <v>617603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128</v>
      </c>
      <c r="G22" s="36">
        <v>130</v>
      </c>
      <c r="H22" s="37">
        <v>131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74" t="s">
        <v>116</v>
      </c>
      <c r="G23" s="38" t="s">
        <v>116</v>
      </c>
      <c r="H23" s="39" t="s">
        <v>116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309040</v>
      </c>
      <c r="P23" s="21">
        <v>336798</v>
      </c>
      <c r="Q23" s="1">
        <v>534634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>
        <v>0</v>
      </c>
      <c r="G24" s="6"/>
      <c r="H24" s="40"/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7905</v>
      </c>
      <c r="P24" s="33">
        <f>P17-P20</f>
        <v>-1566</v>
      </c>
      <c r="Q24" s="34">
        <f>Q17-Q20</f>
        <v>-179209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74" t="s">
        <v>117</v>
      </c>
      <c r="G25" s="38" t="s">
        <v>117</v>
      </c>
      <c r="H25" s="39" t="s">
        <v>117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7905</v>
      </c>
      <c r="P25" s="41">
        <f>P16+P24</f>
        <v>-1566</v>
      </c>
      <c r="Q25" s="42">
        <f>Q16+Q24</f>
        <v>-11473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>
        <v>1</v>
      </c>
      <c r="G26" s="23">
        <v>1</v>
      </c>
      <c r="H26" s="4">
        <v>1</v>
      </c>
      <c r="I26" s="17"/>
      <c r="J26" s="195" t="s">
        <v>40</v>
      </c>
      <c r="K26" s="196"/>
      <c r="L26" s="196"/>
      <c r="M26" s="196"/>
      <c r="N26" s="13" t="s">
        <v>53</v>
      </c>
      <c r="O26" s="69"/>
      <c r="P26" s="43"/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60">
        <v>11900</v>
      </c>
      <c r="G27" s="28">
        <v>11900</v>
      </c>
      <c r="H27" s="3">
        <v>11900</v>
      </c>
      <c r="I27" s="17"/>
      <c r="J27" s="195" t="s">
        <v>86</v>
      </c>
      <c r="K27" s="196"/>
      <c r="L27" s="196"/>
      <c r="M27" s="196"/>
      <c r="N27" s="13" t="s">
        <v>94</v>
      </c>
      <c r="O27" s="69">
        <v>30808</v>
      </c>
      <c r="P27" s="43">
        <v>38712</v>
      </c>
      <c r="Q27" s="2">
        <v>37146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60"/>
      <c r="G28" s="28"/>
      <c r="H28" s="3"/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60">
        <v>6466</v>
      </c>
      <c r="G29" s="28">
        <v>7232</v>
      </c>
      <c r="H29" s="3">
        <v>6999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38713</v>
      </c>
      <c r="P29" s="41">
        <f>P25-P26+P27-P28</f>
        <v>37146</v>
      </c>
      <c r="Q29" s="42">
        <f>Q25-Q26+Q27-Q28</f>
        <v>25673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60"/>
      <c r="G30" s="28"/>
      <c r="H30" s="3"/>
      <c r="I30" s="17"/>
      <c r="J30" s="195" t="s">
        <v>89</v>
      </c>
      <c r="K30" s="196"/>
      <c r="L30" s="196"/>
      <c r="M30" s="196"/>
      <c r="N30" s="13" t="s">
        <v>97</v>
      </c>
      <c r="O30" s="69"/>
      <c r="P30" s="43"/>
      <c r="Q30" s="2"/>
    </row>
    <row r="31" spans="1:17" ht="26.25" customHeight="1" thickBot="1">
      <c r="A31" s="188"/>
      <c r="B31" s="221" t="s">
        <v>61</v>
      </c>
      <c r="C31" s="222"/>
      <c r="D31" s="222"/>
      <c r="E31" s="20"/>
      <c r="F31" s="60">
        <v>5957</v>
      </c>
      <c r="G31" s="28">
        <v>6390</v>
      </c>
      <c r="H31" s="3">
        <v>6092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38713</v>
      </c>
      <c r="P31" s="41">
        <f>P29-P30</f>
        <v>37146</v>
      </c>
      <c r="Q31" s="42">
        <f>Q29-Q30</f>
        <v>25673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60">
        <v>2169953</v>
      </c>
      <c r="G32" s="28">
        <v>2332354</v>
      </c>
      <c r="H32" s="3">
        <v>2299866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0.6393229485792448</v>
      </c>
      <c r="P32" s="44">
        <f>IF(P5=0,0,P5/(P11+P23))</f>
        <v>0.6075543898122006</v>
      </c>
      <c r="Q32" s="45">
        <f>IF(Q5=0,0,Q5/(Q11+Q23))</f>
        <v>0.637551776835787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60"/>
      <c r="G33" s="28"/>
      <c r="H33" s="3"/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60">
        <v>2169953</v>
      </c>
      <c r="G34" s="28">
        <v>2332354</v>
      </c>
      <c r="H34" s="3">
        <v>2299896</v>
      </c>
      <c r="I34" s="17"/>
      <c r="J34" s="195" t="s">
        <v>99</v>
      </c>
      <c r="K34" s="196"/>
      <c r="L34" s="196"/>
      <c r="M34" s="196"/>
      <c r="N34" s="13"/>
      <c r="O34" s="69">
        <v>624622</v>
      </c>
      <c r="P34" s="43">
        <v>627231</v>
      </c>
      <c r="Q34" s="2">
        <v>537157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60">
        <v>1791735</v>
      </c>
      <c r="G35" s="28">
        <v>1847496</v>
      </c>
      <c r="H35" s="3">
        <v>1922407</v>
      </c>
      <c r="I35" s="17"/>
      <c r="J35" s="200" t="s">
        <v>132</v>
      </c>
      <c r="K35" s="201"/>
      <c r="L35" s="202" t="s">
        <v>39</v>
      </c>
      <c r="M35" s="203"/>
      <c r="N35" s="13"/>
      <c r="O35" s="69">
        <v>194427</v>
      </c>
      <c r="P35" s="43">
        <v>302846</v>
      </c>
      <c r="Q35" s="2">
        <v>374431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0.8257022156701089</v>
      </c>
      <c r="G36" s="46">
        <f>IF(G35=0,0,G35/G34)</f>
        <v>0.7921164625953007</v>
      </c>
      <c r="H36" s="47">
        <f>IF(H35=0,0,H35/H34)</f>
        <v>0.835866926156661</v>
      </c>
      <c r="I36" s="17"/>
      <c r="J36" s="195" t="s">
        <v>102</v>
      </c>
      <c r="K36" s="196"/>
      <c r="L36" s="196"/>
      <c r="M36" s="196"/>
      <c r="N36" s="13"/>
      <c r="O36" s="69">
        <v>8454634</v>
      </c>
      <c r="P36" s="43">
        <v>8338337</v>
      </c>
      <c r="Q36" s="2">
        <v>8280703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>
        <v>39820</v>
      </c>
      <c r="G37" s="22">
        <v>42471</v>
      </c>
      <c r="H37" s="7">
        <v>45417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665004</v>
      </c>
      <c r="G38" s="23">
        <v>558208</v>
      </c>
      <c r="H38" s="4">
        <v>404613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237213</v>
      </c>
      <c r="G39" s="23">
        <v>219711</v>
      </c>
      <c r="H39" s="4">
        <v>185174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427791</v>
      </c>
      <c r="G40" s="23">
        <v>338497</v>
      </c>
      <c r="H40" s="4">
        <v>219439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152009</v>
      </c>
      <c r="G41" s="23">
        <v>257524</v>
      </c>
      <c r="H41" s="4">
        <v>321247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856833</v>
      </c>
      <c r="G42" s="33">
        <f>G37+G38+G41</f>
        <v>858203</v>
      </c>
      <c r="H42" s="34">
        <f>H37+H38+H41</f>
        <v>771277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75" t="s">
        <v>161</v>
      </c>
      <c r="G43" s="75" t="s">
        <v>161</v>
      </c>
      <c r="H43" s="50" t="s">
        <v>161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2572</v>
      </c>
      <c r="G44" s="23">
        <v>3045</v>
      </c>
      <c r="H44" s="4">
        <v>3045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72">
        <v>38139</v>
      </c>
      <c r="G45" s="51">
        <v>38869</v>
      </c>
      <c r="H45" s="52">
        <v>38869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v>146.4</v>
      </c>
      <c r="G46" s="28">
        <v>163</v>
      </c>
      <c r="H46" s="3">
        <v>172.1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v>371.2</v>
      </c>
      <c r="G47" s="28">
        <v>302.1</v>
      </c>
      <c r="H47" s="3">
        <v>210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v>132.4</v>
      </c>
      <c r="G48" s="28">
        <v>118.9</v>
      </c>
      <c r="H48" s="3">
        <v>96.3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v>238.8</v>
      </c>
      <c r="G49" s="28">
        <v>183.2</v>
      </c>
      <c r="H49" s="3">
        <v>114.1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>
        <v>16.4</v>
      </c>
      <c r="G50" s="28">
        <v>7.1</v>
      </c>
      <c r="H50" s="3">
        <v>5.5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>
        <v>550</v>
      </c>
      <c r="G51" s="23">
        <v>550</v>
      </c>
      <c r="H51" s="4">
        <v>550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73">
        <v>33329</v>
      </c>
      <c r="G52" s="53">
        <v>33329</v>
      </c>
      <c r="H52" s="5">
        <v>33329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2</v>
      </c>
      <c r="G53" s="22">
        <v>1</v>
      </c>
      <c r="H53" s="7">
        <v>2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15</v>
      </c>
      <c r="G54" s="23">
        <v>14</v>
      </c>
      <c r="H54" s="4">
        <v>13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17</v>
      </c>
      <c r="G55" s="33">
        <f>G53+G54</f>
        <v>15</v>
      </c>
      <c r="H55" s="34">
        <f>H53+H54</f>
        <v>15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175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26877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54">
        <v>1227964</v>
      </c>
      <c r="P5" s="19">
        <v>1263404</v>
      </c>
      <c r="Q5" s="8">
        <v>1249054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 t="s">
        <v>176</v>
      </c>
      <c r="G6" s="226"/>
      <c r="H6" s="227"/>
      <c r="I6" s="17"/>
      <c r="J6" s="188"/>
      <c r="K6" s="190" t="s">
        <v>177</v>
      </c>
      <c r="L6" s="198" t="s">
        <v>57</v>
      </c>
      <c r="M6" s="199"/>
      <c r="N6" s="20" t="s">
        <v>121</v>
      </c>
      <c r="O6" s="55">
        <v>1323378</v>
      </c>
      <c r="P6" s="21">
        <v>778265</v>
      </c>
      <c r="Q6" s="1">
        <v>830152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142569</v>
      </c>
      <c r="G7" s="22">
        <v>141522</v>
      </c>
      <c r="H7" s="7">
        <v>140216</v>
      </c>
      <c r="I7" s="17"/>
      <c r="J7" s="188"/>
      <c r="K7" s="191"/>
      <c r="L7" s="190" t="s">
        <v>123</v>
      </c>
      <c r="M7" s="9" t="s">
        <v>34</v>
      </c>
      <c r="N7" s="20"/>
      <c r="O7" s="55">
        <v>598915</v>
      </c>
      <c r="P7" s="21">
        <v>631780</v>
      </c>
      <c r="Q7" s="1">
        <v>659643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58299</v>
      </c>
      <c r="G8" s="23">
        <v>58779</v>
      </c>
      <c r="H8" s="4">
        <v>61154</v>
      </c>
      <c r="I8" s="24"/>
      <c r="J8" s="188"/>
      <c r="K8" s="191"/>
      <c r="L8" s="191"/>
      <c r="M8" s="9" t="s">
        <v>35</v>
      </c>
      <c r="N8" s="20"/>
      <c r="O8" s="55">
        <v>528824</v>
      </c>
      <c r="P8" s="21">
        <v>137582</v>
      </c>
      <c r="Q8" s="1">
        <v>164412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45351</v>
      </c>
      <c r="G9" s="23">
        <v>45560</v>
      </c>
      <c r="H9" s="4">
        <v>46421</v>
      </c>
      <c r="I9" s="17"/>
      <c r="J9" s="188"/>
      <c r="K9" s="191"/>
      <c r="L9" s="192"/>
      <c r="M9" s="9" t="s">
        <v>36</v>
      </c>
      <c r="N9" s="20" t="s">
        <v>125</v>
      </c>
      <c r="O9" s="55"/>
      <c r="P9" s="21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0.3180986048860552</v>
      </c>
      <c r="G10" s="25">
        <f>IF(G9=0,0,G9/G7)</f>
        <v>0.32192874606068317</v>
      </c>
      <c r="H10" s="26">
        <f>IF(H9=0,0,H9/H7)</f>
        <v>0.3310677811376733</v>
      </c>
      <c r="I10" s="17"/>
      <c r="J10" s="188"/>
      <c r="K10" s="192"/>
      <c r="L10" s="205" t="s">
        <v>71</v>
      </c>
      <c r="M10" s="206"/>
      <c r="N10" s="27"/>
      <c r="O10" s="55">
        <v>87726</v>
      </c>
      <c r="P10" s="21">
        <v>484799</v>
      </c>
      <c r="Q10" s="1">
        <v>413331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41064</v>
      </c>
      <c r="G11" s="23">
        <v>42283</v>
      </c>
      <c r="H11" s="4">
        <v>41335</v>
      </c>
      <c r="I11" s="17"/>
      <c r="J11" s="188"/>
      <c r="K11" s="199" t="s">
        <v>72</v>
      </c>
      <c r="L11" s="199"/>
      <c r="M11" s="199"/>
      <c r="N11" s="20" t="s">
        <v>196</v>
      </c>
      <c r="O11" s="59">
        <v>1227964</v>
      </c>
      <c r="P11" s="21">
        <v>1263404</v>
      </c>
      <c r="Q11" s="1">
        <v>1249054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0.9054706621684196</v>
      </c>
      <c r="G12" s="25">
        <f>IF(G11=0,0,G11/G9)</f>
        <v>0.9280728709394206</v>
      </c>
      <c r="H12" s="26">
        <f>IF(H11=0,0,H11/H9)</f>
        <v>0.8904375175028543</v>
      </c>
      <c r="I12" s="17"/>
      <c r="J12" s="188"/>
      <c r="K12" s="190" t="s">
        <v>128</v>
      </c>
      <c r="L12" s="198" t="s">
        <v>58</v>
      </c>
      <c r="M12" s="199"/>
      <c r="N12" s="20"/>
      <c r="O12" s="55">
        <v>730528</v>
      </c>
      <c r="P12" s="21">
        <v>807672</v>
      </c>
      <c r="Q12" s="1">
        <v>829671</v>
      </c>
    </row>
    <row r="13" spans="1:17" ht="26.25" customHeight="1">
      <c r="A13" s="188"/>
      <c r="B13" s="198" t="s">
        <v>4</v>
      </c>
      <c r="C13" s="199"/>
      <c r="D13" s="199"/>
      <c r="E13" s="20"/>
      <c r="F13" s="60">
        <v>2885</v>
      </c>
      <c r="G13" s="28">
        <v>2885</v>
      </c>
      <c r="H13" s="3">
        <v>2885</v>
      </c>
      <c r="I13" s="17"/>
      <c r="J13" s="188"/>
      <c r="K13" s="191"/>
      <c r="L13" s="190" t="s">
        <v>129</v>
      </c>
      <c r="M13" s="9" t="s">
        <v>33</v>
      </c>
      <c r="N13" s="20"/>
      <c r="O13" s="55">
        <v>194768</v>
      </c>
      <c r="P13" s="21">
        <v>188768</v>
      </c>
      <c r="Q13" s="1">
        <v>186956</v>
      </c>
    </row>
    <row r="14" spans="1:17" ht="26.25" customHeight="1">
      <c r="A14" s="188"/>
      <c r="B14" s="198" t="s">
        <v>5</v>
      </c>
      <c r="C14" s="199"/>
      <c r="D14" s="199"/>
      <c r="E14" s="20"/>
      <c r="F14" s="60">
        <v>1640</v>
      </c>
      <c r="G14" s="28">
        <v>1640</v>
      </c>
      <c r="H14" s="3">
        <v>1640</v>
      </c>
      <c r="I14" s="17"/>
      <c r="J14" s="188"/>
      <c r="K14" s="191"/>
      <c r="L14" s="192"/>
      <c r="M14" s="9" t="s">
        <v>37</v>
      </c>
      <c r="N14" s="20"/>
      <c r="O14" s="55"/>
      <c r="P14" s="21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61">
        <v>1228</v>
      </c>
      <c r="G15" s="31">
        <v>1228</v>
      </c>
      <c r="H15" s="32">
        <v>1247</v>
      </c>
      <c r="I15" s="17"/>
      <c r="J15" s="188"/>
      <c r="K15" s="192"/>
      <c r="L15" s="205" t="s">
        <v>38</v>
      </c>
      <c r="M15" s="206"/>
      <c r="N15" s="27"/>
      <c r="O15" s="55">
        <v>497436</v>
      </c>
      <c r="P15" s="21">
        <v>455732</v>
      </c>
      <c r="Q15" s="1">
        <v>419383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53150413</v>
      </c>
      <c r="G16" s="22">
        <v>53897540</v>
      </c>
      <c r="H16" s="7">
        <v>54579570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0</v>
      </c>
      <c r="P16" s="33">
        <f>P5-P11</f>
        <v>0</v>
      </c>
      <c r="Q16" s="34">
        <f>Q5-Q11</f>
        <v>0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16895770</v>
      </c>
      <c r="G17" s="23">
        <v>17075100</v>
      </c>
      <c r="H17" s="4">
        <v>17207125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1585166</v>
      </c>
      <c r="P17" s="19">
        <v>1566030</v>
      </c>
      <c r="Q17" s="8">
        <v>1449987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18644363</v>
      </c>
      <c r="G18" s="23">
        <v>18920663</v>
      </c>
      <c r="H18" s="4">
        <v>19252963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364000</v>
      </c>
      <c r="P18" s="21">
        <v>383700</v>
      </c>
      <c r="Q18" s="1">
        <v>332300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467706</v>
      </c>
      <c r="G19" s="23">
        <v>488686</v>
      </c>
      <c r="H19" s="4">
        <v>492150</v>
      </c>
      <c r="I19" s="17"/>
      <c r="J19" s="188"/>
      <c r="K19" s="192"/>
      <c r="L19" s="198" t="s">
        <v>71</v>
      </c>
      <c r="M19" s="199"/>
      <c r="N19" s="20"/>
      <c r="O19" s="59">
        <v>1015763</v>
      </c>
      <c r="P19" s="21">
        <v>981961</v>
      </c>
      <c r="Q19" s="1">
        <v>982257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17142574</v>
      </c>
      <c r="G20" s="23">
        <v>17413091</v>
      </c>
      <c r="H20" s="4">
        <v>17627332</v>
      </c>
      <c r="I20" s="17"/>
      <c r="J20" s="188"/>
      <c r="K20" s="198" t="s">
        <v>78</v>
      </c>
      <c r="L20" s="199"/>
      <c r="M20" s="199"/>
      <c r="N20" s="35" t="s">
        <v>79</v>
      </c>
      <c r="O20" s="55">
        <v>1529468</v>
      </c>
      <c r="P20" s="21">
        <v>1592640</v>
      </c>
      <c r="Q20" s="1">
        <v>1399369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28493730</v>
      </c>
      <c r="G21" s="33">
        <v>28730030</v>
      </c>
      <c r="H21" s="34">
        <v>28990560</v>
      </c>
      <c r="I21" s="17"/>
      <c r="J21" s="188"/>
      <c r="K21" s="190" t="s">
        <v>41</v>
      </c>
      <c r="L21" s="198" t="s">
        <v>80</v>
      </c>
      <c r="M21" s="199"/>
      <c r="N21" s="20"/>
      <c r="O21" s="55">
        <v>689222</v>
      </c>
      <c r="P21" s="21">
        <v>747127</v>
      </c>
      <c r="Q21" s="1">
        <v>682030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619</v>
      </c>
      <c r="G22" s="36">
        <v>623</v>
      </c>
      <c r="H22" s="37">
        <v>628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66" t="s">
        <v>119</v>
      </c>
      <c r="G23" s="6" t="s">
        <v>119</v>
      </c>
      <c r="H23" s="40" t="s">
        <v>119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840246</v>
      </c>
      <c r="P23" s="21">
        <v>845513</v>
      </c>
      <c r="Q23" s="1">
        <v>717339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>
        <v>0.111</v>
      </c>
      <c r="G24" s="6">
        <v>0.111</v>
      </c>
      <c r="H24" s="67">
        <v>0.11</v>
      </c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55698</v>
      </c>
      <c r="P24" s="33">
        <f>P17-P20</f>
        <v>-26610</v>
      </c>
      <c r="Q24" s="34">
        <f>Q17-Q20</f>
        <v>50618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66" t="s">
        <v>117</v>
      </c>
      <c r="G25" s="6" t="s">
        <v>117</v>
      </c>
      <c r="H25" s="40" t="s">
        <v>117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55698</v>
      </c>
      <c r="P25" s="41">
        <f>P16+P24</f>
        <v>-26610</v>
      </c>
      <c r="Q25" s="42">
        <f>Q16+Q24</f>
        <v>50618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>
        <v>1</v>
      </c>
      <c r="G26" s="23">
        <v>1</v>
      </c>
      <c r="H26" s="4">
        <v>1</v>
      </c>
      <c r="I26" s="17"/>
      <c r="J26" s="195" t="s">
        <v>40</v>
      </c>
      <c r="K26" s="196"/>
      <c r="L26" s="196"/>
      <c r="M26" s="196"/>
      <c r="N26" s="13" t="s">
        <v>53</v>
      </c>
      <c r="O26" s="69"/>
      <c r="P26" s="43"/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60">
        <v>30000</v>
      </c>
      <c r="G27" s="28">
        <v>40000</v>
      </c>
      <c r="H27" s="3">
        <v>40000</v>
      </c>
      <c r="I27" s="17"/>
      <c r="J27" s="195" t="s">
        <v>86</v>
      </c>
      <c r="K27" s="196"/>
      <c r="L27" s="196"/>
      <c r="M27" s="196"/>
      <c r="N27" s="13" t="s">
        <v>94</v>
      </c>
      <c r="O27" s="69">
        <v>230988</v>
      </c>
      <c r="P27" s="43">
        <v>286686</v>
      </c>
      <c r="Q27" s="2">
        <v>260076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60">
        <v>80</v>
      </c>
      <c r="G28" s="28">
        <v>80</v>
      </c>
      <c r="H28" s="3">
        <v>80</v>
      </c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60">
        <v>19590</v>
      </c>
      <c r="G29" s="28">
        <v>23070</v>
      </c>
      <c r="H29" s="3">
        <v>19920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286686</v>
      </c>
      <c r="P29" s="41">
        <f>P25-P26+P27-P28</f>
        <v>260076</v>
      </c>
      <c r="Q29" s="42">
        <f>Q25-Q26+Q27-Q28</f>
        <v>310694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60">
        <v>60</v>
      </c>
      <c r="G30" s="28">
        <v>60</v>
      </c>
      <c r="H30" s="3">
        <v>60</v>
      </c>
      <c r="I30" s="17"/>
      <c r="J30" s="195" t="s">
        <v>89</v>
      </c>
      <c r="K30" s="196"/>
      <c r="L30" s="196"/>
      <c r="M30" s="196"/>
      <c r="N30" s="13" t="s">
        <v>97</v>
      </c>
      <c r="O30" s="69">
        <v>16905</v>
      </c>
      <c r="P30" s="43"/>
      <c r="Q30" s="2">
        <v>9615</v>
      </c>
    </row>
    <row r="31" spans="1:17" ht="26.25" customHeight="1" thickBot="1">
      <c r="A31" s="188"/>
      <c r="B31" s="221" t="s">
        <v>61</v>
      </c>
      <c r="C31" s="222"/>
      <c r="D31" s="222"/>
      <c r="E31" s="20"/>
      <c r="F31" s="60">
        <v>15920</v>
      </c>
      <c r="G31" s="28">
        <v>16753</v>
      </c>
      <c r="H31" s="3">
        <v>16287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269781</v>
      </c>
      <c r="P31" s="41">
        <f>P29-P30</f>
        <v>260076</v>
      </c>
      <c r="Q31" s="42">
        <f>Q29-Q30</f>
        <v>301079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60">
        <v>7348510</v>
      </c>
      <c r="G32" s="28">
        <v>7707010</v>
      </c>
      <c r="H32" s="3">
        <v>7260180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0.5937327447406211</v>
      </c>
      <c r="P32" s="44">
        <f>IF(P5=0,0,P5/(P11+P23))</f>
        <v>0.5990771566638232</v>
      </c>
      <c r="Q32" s="45">
        <f>IF(Q5=0,0,Q5/(Q11+Q23))</f>
        <v>0.6352005931672865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60">
        <v>788410</v>
      </c>
      <c r="G33" s="28">
        <v>718650</v>
      </c>
      <c r="H33" s="3">
        <v>500800</v>
      </c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60">
        <v>6560100</v>
      </c>
      <c r="G34" s="28">
        <v>6988360</v>
      </c>
      <c r="H34" s="3">
        <v>6759380</v>
      </c>
      <c r="I34" s="17"/>
      <c r="J34" s="195" t="s">
        <v>99</v>
      </c>
      <c r="K34" s="196"/>
      <c r="L34" s="196"/>
      <c r="M34" s="196"/>
      <c r="N34" s="13"/>
      <c r="O34" s="69">
        <v>1632313</v>
      </c>
      <c r="P34" s="43">
        <v>1604342</v>
      </c>
      <c r="Q34" s="2">
        <v>1560000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60">
        <v>4725560</v>
      </c>
      <c r="G35" s="28">
        <v>4921878</v>
      </c>
      <c r="H35" s="3">
        <v>5015638</v>
      </c>
      <c r="I35" s="17"/>
      <c r="J35" s="200" t="s">
        <v>132</v>
      </c>
      <c r="K35" s="201"/>
      <c r="L35" s="202" t="s">
        <v>39</v>
      </c>
      <c r="M35" s="203"/>
      <c r="N35" s="13"/>
      <c r="O35" s="69">
        <v>730596</v>
      </c>
      <c r="P35" s="43">
        <v>718680</v>
      </c>
      <c r="Q35" s="2">
        <v>647574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0.7203487751711102</v>
      </c>
      <c r="G36" s="46">
        <f>IF(G35=0,0,G35/G34)</f>
        <v>0.7042965731587955</v>
      </c>
      <c r="H36" s="47">
        <f>IF(H35=0,0,H35/H34)</f>
        <v>0.7420263396938772</v>
      </c>
      <c r="I36" s="17"/>
      <c r="J36" s="195" t="s">
        <v>102</v>
      </c>
      <c r="K36" s="196"/>
      <c r="L36" s="196"/>
      <c r="M36" s="196"/>
      <c r="N36" s="13"/>
      <c r="O36" s="69">
        <v>10150460</v>
      </c>
      <c r="P36" s="43">
        <v>9688647</v>
      </c>
      <c r="Q36" s="2">
        <v>9303608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>
        <v>728467</v>
      </c>
      <c r="G37" s="22">
        <v>278388</v>
      </c>
      <c r="H37" s="7">
        <v>247390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994843</v>
      </c>
      <c r="G38" s="23">
        <v>1158456</v>
      </c>
      <c r="H38" s="4">
        <v>1136431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494392</v>
      </c>
      <c r="G39" s="23">
        <v>571322</v>
      </c>
      <c r="H39" s="4">
        <v>617198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500451</v>
      </c>
      <c r="G40" s="23">
        <v>587134</v>
      </c>
      <c r="H40" s="4">
        <v>519233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344900</v>
      </c>
      <c r="G41" s="23">
        <v>672073</v>
      </c>
      <c r="H41" s="4">
        <v>582572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2068210</v>
      </c>
      <c r="G42" s="33">
        <f>G37+G38+G41</f>
        <v>2108917</v>
      </c>
      <c r="H42" s="34">
        <f>H37+H38+H41</f>
        <v>1966393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62" t="s">
        <v>137</v>
      </c>
      <c r="G43" s="22" t="s">
        <v>137</v>
      </c>
      <c r="H43" s="7" t="s">
        <v>137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2205</v>
      </c>
      <c r="G44" s="23">
        <v>2205</v>
      </c>
      <c r="H44" s="4">
        <v>2205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72">
        <v>35704</v>
      </c>
      <c r="G45" s="51">
        <v>35704</v>
      </c>
      <c r="H45" s="52">
        <v>35704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v>126.7</v>
      </c>
      <c r="G46" s="28">
        <v>128.4</v>
      </c>
      <c r="H46" s="3">
        <v>131.5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v>210.5</v>
      </c>
      <c r="G47" s="28">
        <v>235.4</v>
      </c>
      <c r="H47" s="3">
        <v>226.6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v>104.6</v>
      </c>
      <c r="G48" s="28">
        <v>116.1</v>
      </c>
      <c r="H48" s="3">
        <v>123.1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v>105.9</v>
      </c>
      <c r="G49" s="28">
        <v>119.3</v>
      </c>
      <c r="H49" s="3">
        <v>103.5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>
        <v>0.3</v>
      </c>
      <c r="G50" s="28">
        <v>7.7</v>
      </c>
      <c r="H50" s="3">
        <v>1.6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>
        <v>640</v>
      </c>
      <c r="G51" s="23">
        <v>660</v>
      </c>
      <c r="H51" s="4">
        <v>660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73">
        <v>36251</v>
      </c>
      <c r="G52" s="53">
        <v>38808</v>
      </c>
      <c r="H52" s="5">
        <v>38808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21</v>
      </c>
      <c r="G53" s="22">
        <v>21</v>
      </c>
      <c r="H53" s="7">
        <v>21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11</v>
      </c>
      <c r="G54" s="23">
        <v>11</v>
      </c>
      <c r="H54" s="4">
        <v>11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32</v>
      </c>
      <c r="G55" s="33">
        <f>G53+G54</f>
        <v>32</v>
      </c>
      <c r="H55" s="34">
        <f>H53+H54</f>
        <v>32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184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33673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54">
        <v>357168</v>
      </c>
      <c r="P5" s="19">
        <v>344247</v>
      </c>
      <c r="Q5" s="8">
        <v>362332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35886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5">
        <v>48730</v>
      </c>
      <c r="P6" s="21">
        <v>51501</v>
      </c>
      <c r="Q6" s="1">
        <v>60666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51649</v>
      </c>
      <c r="G7" s="22">
        <v>51448</v>
      </c>
      <c r="H7" s="7">
        <v>51192</v>
      </c>
      <c r="I7" s="17"/>
      <c r="J7" s="188"/>
      <c r="K7" s="191"/>
      <c r="L7" s="190" t="s">
        <v>123</v>
      </c>
      <c r="M7" s="9" t="s">
        <v>34</v>
      </c>
      <c r="N7" s="20"/>
      <c r="O7" s="55">
        <v>48700</v>
      </c>
      <c r="P7" s="21">
        <v>51462</v>
      </c>
      <c r="Q7" s="1">
        <v>60628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4210</v>
      </c>
      <c r="G8" s="23">
        <v>4250</v>
      </c>
      <c r="H8" s="4">
        <v>4460</v>
      </c>
      <c r="I8" s="24"/>
      <c r="J8" s="188"/>
      <c r="K8" s="191"/>
      <c r="L8" s="191"/>
      <c r="M8" s="9" t="s">
        <v>35</v>
      </c>
      <c r="N8" s="20"/>
      <c r="O8" s="55"/>
      <c r="P8" s="21"/>
      <c r="Q8" s="1"/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4210</v>
      </c>
      <c r="G9" s="23">
        <v>4250</v>
      </c>
      <c r="H9" s="4">
        <v>4460</v>
      </c>
      <c r="I9" s="17"/>
      <c r="J9" s="188"/>
      <c r="K9" s="191"/>
      <c r="L9" s="192"/>
      <c r="M9" s="9" t="s">
        <v>36</v>
      </c>
      <c r="N9" s="20" t="s">
        <v>125</v>
      </c>
      <c r="O9" s="55"/>
      <c r="P9" s="21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0.08151174272493175</v>
      </c>
      <c r="G10" s="25">
        <f>IF(G9=0,0,G9/G7)</f>
        <v>0.08260768154252837</v>
      </c>
      <c r="H10" s="26">
        <f>IF(H9=0,0,H9/H7)</f>
        <v>0.08712298796686982</v>
      </c>
      <c r="I10" s="17"/>
      <c r="J10" s="188"/>
      <c r="K10" s="192"/>
      <c r="L10" s="205" t="s">
        <v>71</v>
      </c>
      <c r="M10" s="206"/>
      <c r="N10" s="27"/>
      <c r="O10" s="55">
        <v>300930</v>
      </c>
      <c r="P10" s="21">
        <v>288533</v>
      </c>
      <c r="Q10" s="1">
        <v>281297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2218</v>
      </c>
      <c r="G11" s="23">
        <v>2400</v>
      </c>
      <c r="H11" s="4">
        <v>2621</v>
      </c>
      <c r="I11" s="17"/>
      <c r="J11" s="188"/>
      <c r="K11" s="199" t="s">
        <v>72</v>
      </c>
      <c r="L11" s="199"/>
      <c r="M11" s="199"/>
      <c r="N11" s="20" t="s">
        <v>179</v>
      </c>
      <c r="O11" s="59">
        <v>357168</v>
      </c>
      <c r="P11" s="21">
        <v>344247</v>
      </c>
      <c r="Q11" s="1">
        <v>362332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0.5268408551068884</v>
      </c>
      <c r="G12" s="25">
        <f>IF(G11=0,0,G11/G9)</f>
        <v>0.5647058823529412</v>
      </c>
      <c r="H12" s="26">
        <f>IF(H11=0,0,H11/H9)</f>
        <v>0.5876681614349776</v>
      </c>
      <c r="I12" s="17"/>
      <c r="J12" s="188"/>
      <c r="K12" s="190" t="s">
        <v>128</v>
      </c>
      <c r="L12" s="198" t="s">
        <v>58</v>
      </c>
      <c r="M12" s="199"/>
      <c r="N12" s="20"/>
      <c r="O12" s="55">
        <v>196798</v>
      </c>
      <c r="P12" s="21">
        <v>190267</v>
      </c>
      <c r="Q12" s="1">
        <v>211657</v>
      </c>
    </row>
    <row r="13" spans="1:17" ht="26.25" customHeight="1">
      <c r="A13" s="188"/>
      <c r="B13" s="198" t="s">
        <v>4</v>
      </c>
      <c r="C13" s="199"/>
      <c r="D13" s="199"/>
      <c r="E13" s="20"/>
      <c r="F13" s="60">
        <v>707</v>
      </c>
      <c r="G13" s="28">
        <v>697</v>
      </c>
      <c r="H13" s="3">
        <v>697</v>
      </c>
      <c r="I13" s="17"/>
      <c r="J13" s="188"/>
      <c r="K13" s="191"/>
      <c r="L13" s="190" t="s">
        <v>129</v>
      </c>
      <c r="M13" s="9" t="s">
        <v>33</v>
      </c>
      <c r="N13" s="20"/>
      <c r="O13" s="55">
        <v>66486</v>
      </c>
      <c r="P13" s="21">
        <v>69405</v>
      </c>
      <c r="Q13" s="1">
        <v>69202</v>
      </c>
    </row>
    <row r="14" spans="1:17" ht="26.25" customHeight="1">
      <c r="A14" s="188"/>
      <c r="B14" s="198" t="s">
        <v>5</v>
      </c>
      <c r="C14" s="199"/>
      <c r="D14" s="199"/>
      <c r="E14" s="20"/>
      <c r="F14" s="60">
        <v>134</v>
      </c>
      <c r="G14" s="28">
        <v>136</v>
      </c>
      <c r="H14" s="3">
        <v>142</v>
      </c>
      <c r="I14" s="17"/>
      <c r="J14" s="188"/>
      <c r="K14" s="191"/>
      <c r="L14" s="192"/>
      <c r="M14" s="9" t="s">
        <v>37</v>
      </c>
      <c r="N14" s="20"/>
      <c r="O14" s="55"/>
      <c r="P14" s="21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61">
        <v>134</v>
      </c>
      <c r="G15" s="31">
        <v>136</v>
      </c>
      <c r="H15" s="32">
        <v>142</v>
      </c>
      <c r="I15" s="17"/>
      <c r="J15" s="188"/>
      <c r="K15" s="192"/>
      <c r="L15" s="205" t="s">
        <v>38</v>
      </c>
      <c r="M15" s="206"/>
      <c r="N15" s="27"/>
      <c r="O15" s="55">
        <v>160370</v>
      </c>
      <c r="P15" s="21">
        <v>153980</v>
      </c>
      <c r="Q15" s="1">
        <v>150675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18247053</v>
      </c>
      <c r="G16" s="22">
        <v>18370295</v>
      </c>
      <c r="H16" s="7">
        <v>18667381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0</v>
      </c>
      <c r="P16" s="33">
        <f>P5-P11</f>
        <v>0</v>
      </c>
      <c r="Q16" s="34">
        <f>Q5-Q11</f>
        <v>0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6906557</v>
      </c>
      <c r="G17" s="23">
        <v>6934262</v>
      </c>
      <c r="H17" s="4">
        <v>7013557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510964</v>
      </c>
      <c r="P17" s="19">
        <v>418076</v>
      </c>
      <c r="Q17" s="8">
        <v>543325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7577680</v>
      </c>
      <c r="G18" s="23">
        <v>7764280</v>
      </c>
      <c r="H18" s="4">
        <v>8069280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84400</v>
      </c>
      <c r="P18" s="21">
        <v>186600</v>
      </c>
      <c r="Q18" s="1">
        <v>305000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475166</v>
      </c>
      <c r="G19" s="23">
        <v>491479</v>
      </c>
      <c r="H19" s="4">
        <v>521756</v>
      </c>
      <c r="I19" s="17"/>
      <c r="J19" s="188"/>
      <c r="K19" s="192"/>
      <c r="L19" s="198" t="s">
        <v>71</v>
      </c>
      <c r="M19" s="199"/>
      <c r="N19" s="20"/>
      <c r="O19" s="59">
        <v>308086</v>
      </c>
      <c r="P19" s="21">
        <v>187458</v>
      </c>
      <c r="Q19" s="1">
        <v>128753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3287650</v>
      </c>
      <c r="G20" s="23">
        <v>3180274</v>
      </c>
      <c r="H20" s="4">
        <v>3062788</v>
      </c>
      <c r="I20" s="17"/>
      <c r="J20" s="188"/>
      <c r="K20" s="198" t="s">
        <v>78</v>
      </c>
      <c r="L20" s="199"/>
      <c r="M20" s="199"/>
      <c r="N20" s="35" t="s">
        <v>79</v>
      </c>
      <c r="O20" s="55">
        <v>510266</v>
      </c>
      <c r="P20" s="21">
        <v>414113</v>
      </c>
      <c r="Q20" s="1">
        <v>541792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13767820</v>
      </c>
      <c r="G21" s="33">
        <v>13823230</v>
      </c>
      <c r="H21" s="34">
        <v>13981820</v>
      </c>
      <c r="I21" s="17"/>
      <c r="J21" s="188"/>
      <c r="K21" s="190" t="s">
        <v>41</v>
      </c>
      <c r="L21" s="198" t="s">
        <v>80</v>
      </c>
      <c r="M21" s="199"/>
      <c r="N21" s="20"/>
      <c r="O21" s="55">
        <v>197401</v>
      </c>
      <c r="P21" s="21">
        <v>123242</v>
      </c>
      <c r="Q21" s="1">
        <v>297086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28</v>
      </c>
      <c r="G22" s="36">
        <v>29</v>
      </c>
      <c r="H22" s="37">
        <v>31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66" t="s">
        <v>116</v>
      </c>
      <c r="G23" s="6" t="s">
        <v>116</v>
      </c>
      <c r="H23" s="40" t="s">
        <v>116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312865</v>
      </c>
      <c r="P23" s="21">
        <v>290871</v>
      </c>
      <c r="Q23" s="1">
        <v>244706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/>
      <c r="G24" s="6"/>
      <c r="H24" s="40"/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698</v>
      </c>
      <c r="P24" s="33">
        <f>P17-P20</f>
        <v>3963</v>
      </c>
      <c r="Q24" s="34">
        <f>Q17-Q20</f>
        <v>1533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66" t="s">
        <v>140</v>
      </c>
      <c r="G25" s="6" t="s">
        <v>140</v>
      </c>
      <c r="H25" s="40" t="s">
        <v>140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698</v>
      </c>
      <c r="P25" s="41">
        <f>P16+P24</f>
        <v>3963</v>
      </c>
      <c r="Q25" s="42">
        <f>Q16+Q24</f>
        <v>1533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>
        <v>1</v>
      </c>
      <c r="G26" s="23">
        <v>1</v>
      </c>
      <c r="H26" s="4">
        <v>1</v>
      </c>
      <c r="I26" s="17"/>
      <c r="J26" s="195" t="s">
        <v>40</v>
      </c>
      <c r="K26" s="196"/>
      <c r="L26" s="196"/>
      <c r="M26" s="196"/>
      <c r="N26" s="13" t="s">
        <v>53</v>
      </c>
      <c r="O26" s="69"/>
      <c r="P26" s="43"/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60">
        <v>3550</v>
      </c>
      <c r="G27" s="28">
        <v>3550</v>
      </c>
      <c r="H27" s="3">
        <v>3550</v>
      </c>
      <c r="I27" s="17"/>
      <c r="J27" s="195" t="s">
        <v>86</v>
      </c>
      <c r="K27" s="196"/>
      <c r="L27" s="196"/>
      <c r="M27" s="196"/>
      <c r="N27" s="13" t="s">
        <v>94</v>
      </c>
      <c r="O27" s="69">
        <v>682</v>
      </c>
      <c r="P27" s="43">
        <v>1380</v>
      </c>
      <c r="Q27" s="2">
        <v>5342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60"/>
      <c r="G28" s="28"/>
      <c r="H28" s="3"/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60">
        <v>1308</v>
      </c>
      <c r="G29" s="28">
        <v>1517</v>
      </c>
      <c r="H29" s="3">
        <v>1788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1380</v>
      </c>
      <c r="P29" s="41">
        <f>P25-P26+P27-P28</f>
        <v>5343</v>
      </c>
      <c r="Q29" s="42">
        <f>Q25-Q26+Q27-Q28</f>
        <v>6875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60"/>
      <c r="G30" s="28"/>
      <c r="H30" s="3"/>
      <c r="I30" s="17"/>
      <c r="J30" s="195" t="s">
        <v>89</v>
      </c>
      <c r="K30" s="196"/>
      <c r="L30" s="196"/>
      <c r="M30" s="196"/>
      <c r="N30" s="13" t="s">
        <v>97</v>
      </c>
      <c r="O30" s="69"/>
      <c r="P30" s="43">
        <v>4518</v>
      </c>
      <c r="Q30" s="2">
        <v>100</v>
      </c>
    </row>
    <row r="31" spans="1:17" ht="26.25" customHeight="1" thickBot="1">
      <c r="A31" s="188"/>
      <c r="B31" s="221" t="s">
        <v>61</v>
      </c>
      <c r="C31" s="222"/>
      <c r="D31" s="222"/>
      <c r="E31" s="20"/>
      <c r="F31" s="60">
        <v>1057</v>
      </c>
      <c r="G31" s="28">
        <v>1132</v>
      </c>
      <c r="H31" s="3">
        <v>1278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1380</v>
      </c>
      <c r="P31" s="41">
        <f>P29-P30</f>
        <v>825</v>
      </c>
      <c r="Q31" s="42">
        <f>Q29-Q30</f>
        <v>6775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60">
        <v>390666</v>
      </c>
      <c r="G32" s="28">
        <v>419248</v>
      </c>
      <c r="H32" s="3">
        <v>468590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0.5330603119547843</v>
      </c>
      <c r="P32" s="44">
        <f>IF(P5=0,0,P5/(P11+P23))</f>
        <v>0.5420205379157889</v>
      </c>
      <c r="Q32" s="45">
        <f>IF(Q5=0,0,Q5/(Q11+Q23))</f>
        <v>0.5968852032327465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60"/>
      <c r="G33" s="28"/>
      <c r="H33" s="3"/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60">
        <v>390666</v>
      </c>
      <c r="G34" s="28">
        <v>419248</v>
      </c>
      <c r="H34" s="3">
        <v>468590</v>
      </c>
      <c r="I34" s="17"/>
      <c r="J34" s="195" t="s">
        <v>99</v>
      </c>
      <c r="K34" s="196"/>
      <c r="L34" s="196"/>
      <c r="M34" s="196"/>
      <c r="N34" s="13"/>
      <c r="O34" s="69">
        <v>609016</v>
      </c>
      <c r="P34" s="43">
        <v>475991</v>
      </c>
      <c r="Q34" s="2">
        <v>410050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60">
        <v>357591</v>
      </c>
      <c r="G35" s="28">
        <v>382244</v>
      </c>
      <c r="H35" s="3">
        <v>441029</v>
      </c>
      <c r="I35" s="17"/>
      <c r="J35" s="200" t="s">
        <v>132</v>
      </c>
      <c r="K35" s="201"/>
      <c r="L35" s="202" t="s">
        <v>39</v>
      </c>
      <c r="M35" s="203"/>
      <c r="N35" s="13"/>
      <c r="O35" s="69">
        <v>311112</v>
      </c>
      <c r="P35" s="43">
        <v>303424</v>
      </c>
      <c r="Q35" s="2">
        <v>298839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0.9153368862404202</v>
      </c>
      <c r="G36" s="46">
        <f>IF(G35=0,0,G35/G34)</f>
        <v>0.9117372056634736</v>
      </c>
      <c r="H36" s="47">
        <f>IF(H35=0,0,H35/H34)</f>
        <v>0.9411831238396039</v>
      </c>
      <c r="I36" s="17"/>
      <c r="J36" s="195" t="s">
        <v>102</v>
      </c>
      <c r="K36" s="196"/>
      <c r="L36" s="196"/>
      <c r="M36" s="196"/>
      <c r="N36" s="13"/>
      <c r="O36" s="69">
        <v>5668941</v>
      </c>
      <c r="P36" s="43">
        <v>5564669</v>
      </c>
      <c r="Q36" s="2">
        <v>5624963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/>
      <c r="G37" s="22"/>
      <c r="H37" s="7"/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506382</v>
      </c>
      <c r="G38" s="23">
        <v>501538</v>
      </c>
      <c r="H38" s="4">
        <v>523632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180882</v>
      </c>
      <c r="G39" s="23">
        <v>173974</v>
      </c>
      <c r="H39" s="4">
        <v>193374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325500</v>
      </c>
      <c r="G40" s="23">
        <v>327564</v>
      </c>
      <c r="H40" s="4">
        <v>330258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163651</v>
      </c>
      <c r="G41" s="23">
        <v>133580</v>
      </c>
      <c r="H41" s="4">
        <v>83406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670033</v>
      </c>
      <c r="G42" s="33">
        <f>G37+G38+G41</f>
        <v>635118</v>
      </c>
      <c r="H42" s="34">
        <f>H37+H38+H41</f>
        <v>607038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62" t="s">
        <v>141</v>
      </c>
      <c r="G43" s="22" t="s">
        <v>141</v>
      </c>
      <c r="H43" s="7" t="s">
        <v>141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2257</v>
      </c>
      <c r="G44" s="23">
        <v>2257</v>
      </c>
      <c r="H44" s="4">
        <v>2257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72">
        <v>35521</v>
      </c>
      <c r="G45" s="51">
        <v>35521</v>
      </c>
      <c r="H45" s="52">
        <v>35521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v>136.2</v>
      </c>
      <c r="G46" s="28">
        <v>134.6</v>
      </c>
      <c r="H46" s="3">
        <v>137.5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v>1416.1</v>
      </c>
      <c r="G47" s="28">
        <v>1312.1</v>
      </c>
      <c r="H47" s="3">
        <v>1187.3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v>505.8</v>
      </c>
      <c r="G48" s="28">
        <v>455.1</v>
      </c>
      <c r="H48" s="3">
        <v>438.5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v>910.3</v>
      </c>
      <c r="G49" s="28">
        <v>857</v>
      </c>
      <c r="H49" s="3">
        <v>748.8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>
        <v>34.5</v>
      </c>
      <c r="G50" s="28">
        <v>17.1</v>
      </c>
      <c r="H50" s="3">
        <v>13.9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>
        <v>600</v>
      </c>
      <c r="G51" s="23">
        <v>600</v>
      </c>
      <c r="H51" s="4">
        <v>600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73">
        <v>35521</v>
      </c>
      <c r="G52" s="53">
        <v>35521</v>
      </c>
      <c r="H52" s="5">
        <v>35521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7</v>
      </c>
      <c r="G53" s="22">
        <v>7</v>
      </c>
      <c r="H53" s="7">
        <v>7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3</v>
      </c>
      <c r="G54" s="23">
        <v>3</v>
      </c>
      <c r="H54" s="4">
        <v>3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10</v>
      </c>
      <c r="G55" s="33">
        <f>G53+G54</f>
        <v>10</v>
      </c>
      <c r="H55" s="34">
        <f>H53+H54</f>
        <v>10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showZeros="0" view="pageBreakPreview" zoomScale="75" zoomScaleNormal="75" zoomScaleSheetLayoutView="75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7" width="12.625" style="10" customWidth="1"/>
    <col min="8" max="8" width="15.375" style="10" customWidth="1"/>
    <col min="9" max="9" width="2.503906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6" width="12.625" style="10" customWidth="1"/>
    <col min="17" max="17" width="16.75390625" style="10" customWidth="1"/>
    <col min="18" max="18" width="9.00390625" style="171" customWidth="1"/>
    <col min="19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72"/>
      <c r="N2" s="11"/>
      <c r="O2" s="11"/>
    </row>
    <row r="3" spans="1:16" ht="38.25" customHeight="1" thickBot="1">
      <c r="A3" s="12" t="s">
        <v>142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26960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19">
        <v>1446228</v>
      </c>
      <c r="P5" s="19">
        <v>1335068</v>
      </c>
      <c r="Q5" s="8">
        <v>1286365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31134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21">
        <v>1007648</v>
      </c>
      <c r="P6" s="21">
        <v>1000486</v>
      </c>
      <c r="Q6" s="1">
        <v>1043330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22">
        <v>125374</v>
      </c>
      <c r="G7" s="22">
        <v>126201</v>
      </c>
      <c r="H7" s="7">
        <v>127250</v>
      </c>
      <c r="I7" s="17"/>
      <c r="J7" s="188"/>
      <c r="K7" s="191"/>
      <c r="L7" s="190" t="s">
        <v>123</v>
      </c>
      <c r="M7" s="9" t="s">
        <v>34</v>
      </c>
      <c r="N7" s="20"/>
      <c r="O7" s="21">
        <v>691683</v>
      </c>
      <c r="P7" s="21">
        <v>695338</v>
      </c>
      <c r="Q7" s="1">
        <v>766474</v>
      </c>
    </row>
    <row r="8" spans="1:18" ht="26.25" customHeight="1">
      <c r="A8" s="188"/>
      <c r="B8" s="198" t="s">
        <v>2</v>
      </c>
      <c r="C8" s="199"/>
      <c r="D8" s="199"/>
      <c r="E8" s="20"/>
      <c r="F8" s="23">
        <v>47410</v>
      </c>
      <c r="G8" s="23">
        <v>48409</v>
      </c>
      <c r="H8" s="4">
        <v>50113</v>
      </c>
      <c r="I8" s="24"/>
      <c r="J8" s="188"/>
      <c r="K8" s="191"/>
      <c r="L8" s="191"/>
      <c r="M8" s="9" t="s">
        <v>35</v>
      </c>
      <c r="N8" s="20"/>
      <c r="O8" s="21">
        <v>315965</v>
      </c>
      <c r="P8" s="21">
        <v>305148</v>
      </c>
      <c r="Q8" s="1">
        <v>276856</v>
      </c>
      <c r="R8" s="171" t="s">
        <v>143</v>
      </c>
    </row>
    <row r="9" spans="1:18" ht="26.25" customHeight="1">
      <c r="A9" s="188"/>
      <c r="B9" s="198" t="s">
        <v>55</v>
      </c>
      <c r="C9" s="199"/>
      <c r="D9" s="199"/>
      <c r="E9" s="20" t="s">
        <v>124</v>
      </c>
      <c r="F9" s="23">
        <v>47410</v>
      </c>
      <c r="G9" s="23">
        <v>48409</v>
      </c>
      <c r="H9" s="4">
        <v>50113</v>
      </c>
      <c r="I9" s="17"/>
      <c r="J9" s="188"/>
      <c r="K9" s="191"/>
      <c r="L9" s="192"/>
      <c r="M9" s="9" t="s">
        <v>36</v>
      </c>
      <c r="N9" s="20" t="s">
        <v>125</v>
      </c>
      <c r="O9" s="59"/>
      <c r="P9" s="21"/>
      <c r="Q9" s="1">
        <v>0</v>
      </c>
      <c r="R9" s="171" t="s">
        <v>144</v>
      </c>
    </row>
    <row r="10" spans="1:18" ht="26.25" customHeight="1">
      <c r="A10" s="188"/>
      <c r="B10" s="198" t="s">
        <v>56</v>
      </c>
      <c r="C10" s="199"/>
      <c r="D10" s="199"/>
      <c r="E10" s="20" t="s">
        <v>52</v>
      </c>
      <c r="F10" s="25">
        <f>IF(F9=0,0,F9/F7)</f>
        <v>0.37814857945028474</v>
      </c>
      <c r="G10" s="25">
        <f>IF(G9=0,0,G9/G7)</f>
        <v>0.383586500899359</v>
      </c>
      <c r="H10" s="26">
        <f>IF(H9=0,0,H9/H7)</f>
        <v>0.39381532416502946</v>
      </c>
      <c r="I10" s="17"/>
      <c r="J10" s="188"/>
      <c r="K10" s="192"/>
      <c r="L10" s="205" t="s">
        <v>71</v>
      </c>
      <c r="M10" s="206"/>
      <c r="N10" s="27"/>
      <c r="O10" s="21">
        <v>426288</v>
      </c>
      <c r="P10" s="21">
        <v>329642</v>
      </c>
      <c r="Q10" s="1">
        <v>237795</v>
      </c>
      <c r="R10" s="171" t="s">
        <v>145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23">
        <v>41333</v>
      </c>
      <c r="G11" s="23">
        <v>42448</v>
      </c>
      <c r="H11" s="4">
        <v>44132</v>
      </c>
      <c r="I11" s="17"/>
      <c r="J11" s="188"/>
      <c r="K11" s="199" t="s">
        <v>72</v>
      </c>
      <c r="L11" s="199"/>
      <c r="M11" s="199"/>
      <c r="N11" s="20" t="s">
        <v>185</v>
      </c>
      <c r="O11" s="21">
        <v>1446228</v>
      </c>
      <c r="P11" s="21">
        <v>1335068</v>
      </c>
      <c r="Q11" s="1">
        <v>1286365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25">
        <f>IF(F11=0,0,F11/F9)</f>
        <v>0.8718202910778317</v>
      </c>
      <c r="G12" s="25">
        <f>IF(G11=0,0,G11/G9)</f>
        <v>0.8768617405854283</v>
      </c>
      <c r="H12" s="26">
        <f>IF(H11=0,0,H11/H9)</f>
        <v>0.8806497316065691</v>
      </c>
      <c r="I12" s="17"/>
      <c r="J12" s="188"/>
      <c r="K12" s="190" t="s">
        <v>128</v>
      </c>
      <c r="L12" s="198" t="s">
        <v>58</v>
      </c>
      <c r="M12" s="199"/>
      <c r="N12" s="20"/>
      <c r="O12" s="21">
        <v>609271</v>
      </c>
      <c r="P12" s="21">
        <v>547277</v>
      </c>
      <c r="Q12" s="1">
        <v>544191</v>
      </c>
    </row>
    <row r="13" spans="1:17" ht="26.25" customHeight="1">
      <c r="A13" s="188"/>
      <c r="B13" s="198" t="s">
        <v>4</v>
      </c>
      <c r="C13" s="199"/>
      <c r="D13" s="199"/>
      <c r="E13" s="20"/>
      <c r="F13" s="28">
        <v>3393</v>
      </c>
      <c r="G13" s="28">
        <v>3400</v>
      </c>
      <c r="H13" s="3">
        <v>3400</v>
      </c>
      <c r="I13" s="17"/>
      <c r="J13" s="188"/>
      <c r="K13" s="191"/>
      <c r="L13" s="190" t="s">
        <v>129</v>
      </c>
      <c r="M13" s="9" t="s">
        <v>33</v>
      </c>
      <c r="N13" s="20"/>
      <c r="O13" s="21">
        <v>103926</v>
      </c>
      <c r="P13" s="21">
        <v>102993</v>
      </c>
      <c r="Q13" s="1">
        <v>100990</v>
      </c>
    </row>
    <row r="14" spans="1:17" ht="26.25" customHeight="1">
      <c r="A14" s="188"/>
      <c r="B14" s="198" t="s">
        <v>5</v>
      </c>
      <c r="C14" s="199"/>
      <c r="D14" s="199"/>
      <c r="E14" s="20"/>
      <c r="F14" s="28">
        <v>1552</v>
      </c>
      <c r="G14" s="28">
        <v>1566</v>
      </c>
      <c r="H14" s="3">
        <v>1573</v>
      </c>
      <c r="I14" s="17"/>
      <c r="J14" s="188"/>
      <c r="K14" s="191"/>
      <c r="L14" s="192"/>
      <c r="M14" s="9" t="s">
        <v>37</v>
      </c>
      <c r="N14" s="20"/>
      <c r="O14" s="21"/>
      <c r="P14" s="21"/>
      <c r="Q14" s="1">
        <v>0</v>
      </c>
    </row>
    <row r="15" spans="1:17" ht="26.25" customHeight="1" thickBot="1">
      <c r="A15" s="189"/>
      <c r="B15" s="193" t="s">
        <v>103</v>
      </c>
      <c r="C15" s="194"/>
      <c r="D15" s="194"/>
      <c r="E15" s="30"/>
      <c r="F15" s="31">
        <v>1552</v>
      </c>
      <c r="G15" s="31">
        <v>1566</v>
      </c>
      <c r="H15" s="32">
        <v>1573</v>
      </c>
      <c r="I15" s="17"/>
      <c r="J15" s="188"/>
      <c r="K15" s="192"/>
      <c r="L15" s="205" t="s">
        <v>38</v>
      </c>
      <c r="M15" s="206"/>
      <c r="N15" s="27"/>
      <c r="O15" s="55">
        <v>836957</v>
      </c>
      <c r="P15" s="21">
        <v>787791</v>
      </c>
      <c r="Q15" s="1">
        <v>742174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22">
        <v>93837006</v>
      </c>
      <c r="G16" s="22">
        <v>96324274</v>
      </c>
      <c r="H16" s="7">
        <v>98929531</v>
      </c>
      <c r="I16" s="173"/>
      <c r="J16" s="189"/>
      <c r="K16" s="193" t="s">
        <v>73</v>
      </c>
      <c r="L16" s="194"/>
      <c r="M16" s="194"/>
      <c r="N16" s="30" t="s">
        <v>74</v>
      </c>
      <c r="O16" s="33">
        <f>O5-O11</f>
        <v>0</v>
      </c>
      <c r="P16" s="33">
        <f>P5-P11</f>
        <v>0</v>
      </c>
      <c r="Q16" s="34">
        <f>Q5-Q11</f>
        <v>0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23">
        <v>23342421</v>
      </c>
      <c r="G17" s="23">
        <v>23653056</v>
      </c>
      <c r="H17" s="4">
        <v>23870335.648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1683177</v>
      </c>
      <c r="P17" s="19">
        <v>1738054</v>
      </c>
      <c r="Q17" s="8">
        <v>1803743</v>
      </c>
    </row>
    <row r="18" spans="1:17" ht="26.25" customHeight="1">
      <c r="A18" s="208"/>
      <c r="B18" s="217"/>
      <c r="C18" s="198" t="s">
        <v>9</v>
      </c>
      <c r="D18" s="199"/>
      <c r="E18" s="20"/>
      <c r="F18" s="23">
        <v>33303020</v>
      </c>
      <c r="G18" s="23">
        <v>33796420</v>
      </c>
      <c r="H18" s="4">
        <v>34519620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391200</v>
      </c>
      <c r="P18" s="21">
        <v>493400</v>
      </c>
      <c r="Q18" s="1">
        <v>723200</v>
      </c>
    </row>
    <row r="19" spans="1:18" ht="26.25" customHeight="1">
      <c r="A19" s="208"/>
      <c r="B19" s="217"/>
      <c r="C19" s="198" t="s">
        <v>10</v>
      </c>
      <c r="D19" s="199"/>
      <c r="E19" s="20"/>
      <c r="F19" s="23">
        <v>2415885</v>
      </c>
      <c r="G19" s="23">
        <v>2462614</v>
      </c>
      <c r="H19" s="4">
        <v>2519322.69</v>
      </c>
      <c r="I19" s="17"/>
      <c r="J19" s="188"/>
      <c r="K19" s="192"/>
      <c r="L19" s="198" t="s">
        <v>71</v>
      </c>
      <c r="M19" s="199"/>
      <c r="N19" s="20"/>
      <c r="O19" s="55">
        <v>919747</v>
      </c>
      <c r="P19" s="21">
        <v>887210</v>
      </c>
      <c r="Q19" s="1"/>
      <c r="R19" s="171" t="s">
        <v>146</v>
      </c>
    </row>
    <row r="20" spans="1:17" ht="26.25" customHeight="1">
      <c r="A20" s="208"/>
      <c r="B20" s="217"/>
      <c r="C20" s="198" t="s">
        <v>11</v>
      </c>
      <c r="D20" s="199"/>
      <c r="E20" s="20"/>
      <c r="F20" s="23">
        <v>34775680</v>
      </c>
      <c r="G20" s="23">
        <v>36412184</v>
      </c>
      <c r="H20" s="4">
        <v>38020253</v>
      </c>
      <c r="I20" s="173"/>
      <c r="J20" s="188"/>
      <c r="K20" s="198" t="s">
        <v>78</v>
      </c>
      <c r="L20" s="199"/>
      <c r="M20" s="199"/>
      <c r="N20" s="35" t="s">
        <v>79</v>
      </c>
      <c r="O20" s="55">
        <v>1711930</v>
      </c>
      <c r="P20" s="21">
        <v>1699477</v>
      </c>
      <c r="Q20" s="1">
        <v>1863084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33">
        <v>38261290</v>
      </c>
      <c r="G21" s="33">
        <v>38396300</v>
      </c>
      <c r="H21" s="34">
        <v>38830860</v>
      </c>
      <c r="I21" s="17"/>
      <c r="J21" s="188"/>
      <c r="K21" s="190" t="s">
        <v>41</v>
      </c>
      <c r="L21" s="198" t="s">
        <v>80</v>
      </c>
      <c r="M21" s="199"/>
      <c r="N21" s="20"/>
      <c r="O21" s="55">
        <v>525255</v>
      </c>
      <c r="P21" s="21">
        <v>441218</v>
      </c>
      <c r="Q21" s="1">
        <v>693387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36">
        <v>405</v>
      </c>
      <c r="G22" s="36">
        <v>420</v>
      </c>
      <c r="H22" s="37">
        <v>423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>
        <v>0</v>
      </c>
    </row>
    <row r="23" spans="1:17" ht="26.25" customHeight="1">
      <c r="A23" s="188"/>
      <c r="B23" s="198" t="s">
        <v>13</v>
      </c>
      <c r="C23" s="199"/>
      <c r="D23" s="199"/>
      <c r="E23" s="20"/>
      <c r="F23" s="174" t="s">
        <v>119</v>
      </c>
      <c r="G23" s="6" t="s">
        <v>119</v>
      </c>
      <c r="H23" s="40" t="s">
        <v>119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1186675</v>
      </c>
      <c r="P23" s="21">
        <v>1258259</v>
      </c>
      <c r="Q23" s="1">
        <v>1169697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175">
        <v>0.044</v>
      </c>
      <c r="G24" s="175">
        <v>0.043</v>
      </c>
      <c r="H24" s="40">
        <v>0.043</v>
      </c>
      <c r="I24" s="17"/>
      <c r="J24" s="189"/>
      <c r="K24" s="193" t="s">
        <v>83</v>
      </c>
      <c r="L24" s="194"/>
      <c r="M24" s="194"/>
      <c r="N24" s="30" t="s">
        <v>84</v>
      </c>
      <c r="O24" s="33">
        <f>O17-O20</f>
        <v>-28753</v>
      </c>
      <c r="P24" s="33">
        <f>P17-P20</f>
        <v>38577</v>
      </c>
      <c r="Q24" s="34">
        <f>Q17-Q20</f>
        <v>-59341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66" t="s">
        <v>147</v>
      </c>
      <c r="G25" s="6" t="s">
        <v>147</v>
      </c>
      <c r="H25" s="40" t="s">
        <v>147</v>
      </c>
      <c r="I25" s="17"/>
      <c r="J25" s="195" t="s">
        <v>85</v>
      </c>
      <c r="K25" s="196"/>
      <c r="L25" s="196"/>
      <c r="M25" s="196"/>
      <c r="N25" s="13" t="s">
        <v>93</v>
      </c>
      <c r="O25" s="41">
        <f>O16+O24</f>
        <v>-28753</v>
      </c>
      <c r="P25" s="41">
        <f>P16+P24</f>
        <v>38577</v>
      </c>
      <c r="Q25" s="42">
        <f>Q16+Q24</f>
        <v>-59341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>
        <v>1</v>
      </c>
      <c r="G26" s="23">
        <v>1</v>
      </c>
      <c r="H26" s="4">
        <v>1</v>
      </c>
      <c r="I26" s="17"/>
      <c r="J26" s="195" t="s">
        <v>40</v>
      </c>
      <c r="K26" s="196"/>
      <c r="L26" s="196"/>
      <c r="M26" s="196"/>
      <c r="N26" s="13" t="s">
        <v>53</v>
      </c>
      <c r="O26" s="43"/>
      <c r="P26" s="43"/>
      <c r="Q26" s="2">
        <v>0</v>
      </c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28">
        <v>32950</v>
      </c>
      <c r="G27" s="28">
        <v>43050</v>
      </c>
      <c r="H27" s="3">
        <v>43050</v>
      </c>
      <c r="I27" s="17"/>
      <c r="J27" s="195" t="s">
        <v>86</v>
      </c>
      <c r="K27" s="196"/>
      <c r="L27" s="196"/>
      <c r="M27" s="196"/>
      <c r="N27" s="13" t="s">
        <v>94</v>
      </c>
      <c r="O27" s="43">
        <v>104240</v>
      </c>
      <c r="P27" s="43">
        <v>75487</v>
      </c>
      <c r="Q27" s="2">
        <v>114064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28">
        <v>27</v>
      </c>
      <c r="G28" s="28">
        <v>37</v>
      </c>
      <c r="H28" s="3">
        <v>30</v>
      </c>
      <c r="I28" s="17"/>
      <c r="J28" s="195" t="s">
        <v>87</v>
      </c>
      <c r="K28" s="196"/>
      <c r="L28" s="196"/>
      <c r="M28" s="196"/>
      <c r="N28" s="13" t="s">
        <v>95</v>
      </c>
      <c r="O28" s="43"/>
      <c r="P28" s="43"/>
      <c r="Q28" s="2">
        <v>0</v>
      </c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28">
        <v>23527</v>
      </c>
      <c r="G29" s="28">
        <v>25913</v>
      </c>
      <c r="H29" s="3">
        <v>22659</v>
      </c>
      <c r="I29" s="17"/>
      <c r="J29" s="195" t="s">
        <v>88</v>
      </c>
      <c r="K29" s="196"/>
      <c r="L29" s="196"/>
      <c r="M29" s="196"/>
      <c r="N29" s="13" t="s">
        <v>96</v>
      </c>
      <c r="O29" s="41">
        <f>O25-O26+O27-O28</f>
        <v>75487</v>
      </c>
      <c r="P29" s="41">
        <f>P25-P26+P27-P28</f>
        <v>114064</v>
      </c>
      <c r="Q29" s="42">
        <f>Q25-Q26+Q27-Q28</f>
        <v>54723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28">
        <v>27</v>
      </c>
      <c r="G30" s="28">
        <v>74</v>
      </c>
      <c r="H30" s="3">
        <v>32</v>
      </c>
      <c r="I30" s="17"/>
      <c r="J30" s="195" t="s">
        <v>89</v>
      </c>
      <c r="K30" s="196"/>
      <c r="L30" s="196"/>
      <c r="M30" s="196"/>
      <c r="N30" s="13" t="s">
        <v>97</v>
      </c>
      <c r="O30" s="43">
        <v>74240</v>
      </c>
      <c r="P30" s="43">
        <v>112785</v>
      </c>
      <c r="Q30" s="2">
        <v>52829</v>
      </c>
    </row>
    <row r="31" spans="1:17" ht="26.25" customHeight="1" thickBot="1">
      <c r="A31" s="188"/>
      <c r="B31" s="221" t="s">
        <v>61</v>
      </c>
      <c r="C31" s="222"/>
      <c r="D31" s="222"/>
      <c r="E31" s="20"/>
      <c r="F31" s="28">
        <v>17746</v>
      </c>
      <c r="G31" s="28">
        <v>18668</v>
      </c>
      <c r="H31" s="3">
        <v>19129</v>
      </c>
      <c r="I31" s="17"/>
      <c r="J31" s="195" t="s">
        <v>90</v>
      </c>
      <c r="K31" s="196"/>
      <c r="L31" s="196"/>
      <c r="M31" s="196"/>
      <c r="N31" s="13" t="s">
        <v>98</v>
      </c>
      <c r="O31" s="41">
        <f>O29-O30</f>
        <v>1247</v>
      </c>
      <c r="P31" s="41">
        <f>P29-P30</f>
        <v>1279</v>
      </c>
      <c r="Q31" s="42">
        <f>Q29-Q30</f>
        <v>1894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28">
        <v>7079627</v>
      </c>
      <c r="G32" s="28">
        <v>7484787</v>
      </c>
      <c r="H32" s="3">
        <v>7555482</v>
      </c>
      <c r="I32" s="17"/>
      <c r="J32" s="195" t="s">
        <v>109</v>
      </c>
      <c r="K32" s="196"/>
      <c r="L32" s="196"/>
      <c r="M32" s="196"/>
      <c r="N32" s="13"/>
      <c r="O32" s="44">
        <f>IF(O5=0,0,O5/(O11+O23))</f>
        <v>0.5492902700935052</v>
      </c>
      <c r="P32" s="44">
        <f>IF(P5=0,0,P5/(P11+P23))</f>
        <v>0.5148089693278172</v>
      </c>
      <c r="Q32" s="45">
        <f>IF(Q5=0,0,Q5/(Q11+Q23))</f>
        <v>0.5237510290863993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28">
        <v>212833</v>
      </c>
      <c r="G33" s="28">
        <v>346981</v>
      </c>
      <c r="H33" s="3">
        <v>226235</v>
      </c>
      <c r="I33" s="17"/>
      <c r="J33" s="195" t="s">
        <v>110</v>
      </c>
      <c r="K33" s="196"/>
      <c r="L33" s="196"/>
      <c r="M33" s="196"/>
      <c r="N33" s="13"/>
      <c r="O33" s="44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28">
        <v>6866794</v>
      </c>
      <c r="G34" s="28">
        <v>7137806</v>
      </c>
      <c r="H34" s="3">
        <v>7329247</v>
      </c>
      <c r="I34" s="17"/>
      <c r="J34" s="195" t="s">
        <v>99</v>
      </c>
      <c r="K34" s="196"/>
      <c r="L34" s="196"/>
      <c r="M34" s="196"/>
      <c r="N34" s="13"/>
      <c r="O34" s="43">
        <v>1662000</v>
      </c>
      <c r="P34" s="43">
        <v>1522000</v>
      </c>
      <c r="Q34" s="2">
        <v>1294000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28">
        <v>5359622</v>
      </c>
      <c r="G35" s="28">
        <v>5443997</v>
      </c>
      <c r="H35" s="3">
        <v>5546839</v>
      </c>
      <c r="I35" s="17"/>
      <c r="J35" s="200" t="s">
        <v>132</v>
      </c>
      <c r="K35" s="201"/>
      <c r="L35" s="202" t="s">
        <v>39</v>
      </c>
      <c r="M35" s="203"/>
      <c r="N35" s="13"/>
      <c r="O35" s="43">
        <v>652081</v>
      </c>
      <c r="P35" s="43">
        <v>657970</v>
      </c>
      <c r="Q35" s="2">
        <v>525257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46">
        <f>IF(F35=0,0,F35/F34)</f>
        <v>0.7805130021375332</v>
      </c>
      <c r="G36" s="46">
        <f>IF(G35=0,0,G35/G34)</f>
        <v>0.7626989301754629</v>
      </c>
      <c r="H36" s="47">
        <f>IF(H35=0,0,H35/H34)</f>
        <v>0.7568088508955968</v>
      </c>
      <c r="I36" s="17"/>
      <c r="J36" s="195" t="s">
        <v>102</v>
      </c>
      <c r="K36" s="196"/>
      <c r="L36" s="196"/>
      <c r="M36" s="196"/>
      <c r="N36" s="13"/>
      <c r="O36" s="43">
        <v>22743975</v>
      </c>
      <c r="P36" s="43">
        <v>21994817</v>
      </c>
      <c r="Q36" s="2">
        <v>21532617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22">
        <v>320121</v>
      </c>
      <c r="G37" s="22">
        <v>309536</v>
      </c>
      <c r="H37" s="7">
        <v>281348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23">
        <v>1900962</v>
      </c>
      <c r="G38" s="23">
        <v>1870758</v>
      </c>
      <c r="H38" s="4">
        <v>1860920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23">
        <v>439833</v>
      </c>
      <c r="G39" s="23">
        <v>406233</v>
      </c>
      <c r="H39" s="4">
        <v>402149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23">
        <v>1461129</v>
      </c>
      <c r="G40" s="23">
        <v>1464525</v>
      </c>
      <c r="H40" s="4">
        <v>1458771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23">
        <v>411820</v>
      </c>
      <c r="G41" s="23">
        <v>413033</v>
      </c>
      <c r="H41" s="4">
        <v>313794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33">
        <f>F37+F38+F41</f>
        <v>2632903</v>
      </c>
      <c r="G42" s="33">
        <f>G37+G38+G41</f>
        <v>2593327</v>
      </c>
      <c r="H42" s="34">
        <f>H37+H38+H41</f>
        <v>2456062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152" t="s">
        <v>148</v>
      </c>
      <c r="G43" s="49" t="s">
        <v>148</v>
      </c>
      <c r="H43" s="50" t="s">
        <v>148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87">
        <v>1995</v>
      </c>
      <c r="G44" s="23">
        <v>1995</v>
      </c>
      <c r="H44" s="4">
        <v>1764</v>
      </c>
      <c r="I44" s="17"/>
    </row>
    <row r="45" spans="1:17" ht="26.25" customHeight="1">
      <c r="A45" s="208"/>
      <c r="B45" s="219"/>
      <c r="C45" s="198" t="s">
        <v>26</v>
      </c>
      <c r="D45" s="199"/>
      <c r="E45" s="20"/>
      <c r="F45" s="127">
        <v>35886</v>
      </c>
      <c r="G45" s="51">
        <v>35886</v>
      </c>
      <c r="H45" s="52">
        <v>39356</v>
      </c>
      <c r="I45" s="176"/>
      <c r="J45" s="17"/>
      <c r="K45" s="17"/>
      <c r="L45" s="17"/>
      <c r="M45" s="17"/>
      <c r="N45" s="17"/>
      <c r="O45" s="17"/>
      <c r="P45" s="17"/>
      <c r="Q45" s="17"/>
    </row>
    <row r="46" spans="1:17" ht="26.25" customHeight="1">
      <c r="A46" s="208"/>
      <c r="B46" s="219"/>
      <c r="C46" s="198" t="s">
        <v>63</v>
      </c>
      <c r="D46" s="199"/>
      <c r="E46" s="20"/>
      <c r="F46" s="28">
        <v>129.1</v>
      </c>
      <c r="G46" s="28">
        <v>127.7</v>
      </c>
      <c r="H46" s="3">
        <f>SUM(Q7/H35)*1000</f>
        <v>138.18212499046754</v>
      </c>
      <c r="I46" s="177"/>
      <c r="J46" s="17"/>
      <c r="K46" s="17"/>
      <c r="L46" s="17"/>
      <c r="M46" s="17"/>
      <c r="N46" s="17"/>
      <c r="O46" s="17"/>
      <c r="P46" s="17"/>
      <c r="Q46" s="17"/>
    </row>
    <row r="47" spans="1:17" ht="26.25" customHeight="1">
      <c r="A47" s="208"/>
      <c r="B47" s="219"/>
      <c r="C47" s="198" t="s">
        <v>64</v>
      </c>
      <c r="D47" s="199"/>
      <c r="E47" s="20"/>
      <c r="F47" s="28">
        <v>354.7</v>
      </c>
      <c r="G47" s="28">
        <v>343.6</v>
      </c>
      <c r="H47" s="3">
        <f>SUM(H38/H35)*1000</f>
        <v>335.49198020710537</v>
      </c>
      <c r="I47" s="177"/>
      <c r="J47" s="17"/>
      <c r="K47" s="17"/>
      <c r="L47" s="17"/>
      <c r="M47" s="17"/>
      <c r="N47" s="17"/>
      <c r="O47" s="17"/>
      <c r="P47" s="17"/>
      <c r="Q47" s="17"/>
    </row>
    <row r="48" spans="1:17" ht="26.25" customHeight="1">
      <c r="A48" s="208"/>
      <c r="B48" s="219"/>
      <c r="C48" s="217" t="s">
        <v>133</v>
      </c>
      <c r="D48" s="9" t="s">
        <v>65</v>
      </c>
      <c r="E48" s="20"/>
      <c r="F48" s="28">
        <v>82.1</v>
      </c>
      <c r="G48" s="28">
        <v>74.6</v>
      </c>
      <c r="H48" s="3">
        <f>SUM(H39/H35)*1000</f>
        <v>72.50057194737398</v>
      </c>
      <c r="I48" s="177"/>
      <c r="J48" s="17"/>
      <c r="K48" s="17"/>
      <c r="L48" s="17"/>
      <c r="M48" s="17"/>
      <c r="N48" s="17"/>
      <c r="O48" s="17"/>
      <c r="P48" s="17"/>
      <c r="Q48" s="17"/>
    </row>
    <row r="49" spans="1:17" ht="26.25" customHeight="1">
      <c r="A49" s="208"/>
      <c r="B49" s="220"/>
      <c r="C49" s="217"/>
      <c r="D49" s="9" t="s">
        <v>66</v>
      </c>
      <c r="E49" s="20"/>
      <c r="F49" s="28">
        <v>272.6</v>
      </c>
      <c r="G49" s="28">
        <v>269</v>
      </c>
      <c r="H49" s="3">
        <f>SUM(H40/H35)*1000</f>
        <v>262.9914082597313</v>
      </c>
      <c r="I49" s="177"/>
      <c r="J49" s="17"/>
      <c r="K49" s="17"/>
      <c r="L49" s="17"/>
      <c r="M49" s="17"/>
      <c r="N49" s="17"/>
      <c r="O49" s="17"/>
      <c r="P49" s="17"/>
      <c r="Q49" s="17"/>
    </row>
    <row r="50" spans="1:17" ht="26.25" customHeight="1">
      <c r="A50" s="208"/>
      <c r="B50" s="211" t="s">
        <v>42</v>
      </c>
      <c r="C50" s="212"/>
      <c r="D50" s="9" t="s">
        <v>27</v>
      </c>
      <c r="E50" s="20"/>
      <c r="F50" s="28">
        <v>6</v>
      </c>
      <c r="G50" s="3">
        <v>4.1</v>
      </c>
      <c r="H50" s="3">
        <v>0.06</v>
      </c>
      <c r="I50" s="17"/>
      <c r="Q50" s="17"/>
    </row>
    <row r="51" spans="1:9" ht="26.25" customHeight="1">
      <c r="A51" s="208"/>
      <c r="B51" s="213"/>
      <c r="C51" s="214"/>
      <c r="D51" s="9" t="s">
        <v>104</v>
      </c>
      <c r="E51" s="20"/>
      <c r="F51" s="23">
        <v>700</v>
      </c>
      <c r="G51" s="4">
        <v>700</v>
      </c>
      <c r="H51" s="4">
        <v>700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129">
        <v>30773</v>
      </c>
      <c r="G52" s="5">
        <v>30773</v>
      </c>
      <c r="H52" s="5">
        <v>30773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22">
        <v>12</v>
      </c>
      <c r="G53" s="22">
        <v>13</v>
      </c>
      <c r="H53" s="7">
        <v>12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23">
        <v>9</v>
      </c>
      <c r="G54" s="23">
        <v>9</v>
      </c>
      <c r="H54" s="4">
        <v>9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33">
        <f>F53+F54</f>
        <v>21</v>
      </c>
      <c r="G55" s="33">
        <f>G53+G54</f>
        <v>22</v>
      </c>
      <c r="H55" s="34">
        <f>H53+H54</f>
        <v>21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6" width="13.25390625" style="10" customWidth="1"/>
    <col min="7" max="8" width="13.00390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186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20606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54">
        <v>5922894</v>
      </c>
      <c r="P5" s="19">
        <v>6083153</v>
      </c>
      <c r="Q5" s="8">
        <v>6667072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22026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5">
        <v>5550109</v>
      </c>
      <c r="P6" s="21">
        <v>5528892</v>
      </c>
      <c r="Q6" s="1">
        <v>6460343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478080</v>
      </c>
      <c r="G7" s="22">
        <v>480890</v>
      </c>
      <c r="H7" s="7">
        <v>484618</v>
      </c>
      <c r="I7" s="17"/>
      <c r="J7" s="188"/>
      <c r="K7" s="191"/>
      <c r="L7" s="190" t="s">
        <v>123</v>
      </c>
      <c r="M7" s="9" t="s">
        <v>34</v>
      </c>
      <c r="N7" s="20"/>
      <c r="O7" s="55">
        <v>4901847</v>
      </c>
      <c r="P7" s="21">
        <v>4993564</v>
      </c>
      <c r="Q7" s="1">
        <v>5708344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360710</v>
      </c>
      <c r="G8" s="23">
        <v>367692</v>
      </c>
      <c r="H8" s="4">
        <v>375229</v>
      </c>
      <c r="I8" s="24"/>
      <c r="J8" s="188"/>
      <c r="K8" s="191"/>
      <c r="L8" s="191"/>
      <c r="M8" s="9" t="s">
        <v>35</v>
      </c>
      <c r="N8" s="20"/>
      <c r="O8" s="55">
        <v>648262</v>
      </c>
      <c r="P8" s="21">
        <v>535328</v>
      </c>
      <c r="Q8" s="1">
        <v>751999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360710</v>
      </c>
      <c r="G9" s="23">
        <v>367692</v>
      </c>
      <c r="H9" s="4">
        <v>375229</v>
      </c>
      <c r="I9" s="17"/>
      <c r="J9" s="188"/>
      <c r="K9" s="191"/>
      <c r="L9" s="192"/>
      <c r="M9" s="9" t="s">
        <v>36</v>
      </c>
      <c r="N9" s="20" t="s">
        <v>125</v>
      </c>
      <c r="O9" s="55"/>
      <c r="P9" s="21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0.7544971552878179</v>
      </c>
      <c r="G10" s="25">
        <f>IF(G9=0,0,G9/G7)</f>
        <v>0.7646072906485891</v>
      </c>
      <c r="H10" s="26">
        <f>IF(H9=0,0,H9/H7)</f>
        <v>0.7742778848495103</v>
      </c>
      <c r="I10" s="17"/>
      <c r="J10" s="188"/>
      <c r="K10" s="192"/>
      <c r="L10" s="205" t="s">
        <v>71</v>
      </c>
      <c r="M10" s="206"/>
      <c r="N10" s="27"/>
      <c r="O10" s="55">
        <v>372364</v>
      </c>
      <c r="P10" s="21">
        <v>552640</v>
      </c>
      <c r="Q10" s="1">
        <v>205192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335209</v>
      </c>
      <c r="G11" s="23">
        <v>337329</v>
      </c>
      <c r="H11" s="4">
        <v>350787</v>
      </c>
      <c r="I11" s="17"/>
      <c r="J11" s="188"/>
      <c r="K11" s="199" t="s">
        <v>72</v>
      </c>
      <c r="L11" s="199"/>
      <c r="M11" s="199"/>
      <c r="N11" s="20" t="s">
        <v>166</v>
      </c>
      <c r="O11" s="59">
        <v>5922894</v>
      </c>
      <c r="P11" s="21">
        <v>6083153</v>
      </c>
      <c r="Q11" s="1">
        <v>5429847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0.9293033184552688</v>
      </c>
      <c r="G12" s="25">
        <f>IF(G11=0,0,G11/G9)</f>
        <v>0.9174227342449659</v>
      </c>
      <c r="H12" s="26">
        <f>IF(H11=0,0,H11/H9)</f>
        <v>0.9348611114812554</v>
      </c>
      <c r="I12" s="17"/>
      <c r="J12" s="188"/>
      <c r="K12" s="190" t="s">
        <v>128</v>
      </c>
      <c r="L12" s="198" t="s">
        <v>58</v>
      </c>
      <c r="M12" s="199"/>
      <c r="N12" s="20"/>
      <c r="O12" s="55">
        <v>3069765</v>
      </c>
      <c r="P12" s="21">
        <v>3301082</v>
      </c>
      <c r="Q12" s="1">
        <v>2765517</v>
      </c>
    </row>
    <row r="13" spans="1:17" ht="26.25" customHeight="1">
      <c r="A13" s="188"/>
      <c r="B13" s="198" t="s">
        <v>4</v>
      </c>
      <c r="C13" s="199"/>
      <c r="D13" s="199"/>
      <c r="E13" s="20"/>
      <c r="F13" s="60">
        <v>4619</v>
      </c>
      <c r="G13" s="28">
        <v>4615</v>
      </c>
      <c r="H13" s="3">
        <v>4615</v>
      </c>
      <c r="I13" s="17"/>
      <c r="J13" s="188"/>
      <c r="K13" s="191"/>
      <c r="L13" s="190" t="s">
        <v>129</v>
      </c>
      <c r="M13" s="9" t="s">
        <v>33</v>
      </c>
      <c r="N13" s="20"/>
      <c r="O13" s="55">
        <v>253203</v>
      </c>
      <c r="P13" s="21">
        <v>238566</v>
      </c>
      <c r="Q13" s="1">
        <v>235568</v>
      </c>
    </row>
    <row r="14" spans="1:17" ht="26.25" customHeight="1">
      <c r="A14" s="188"/>
      <c r="B14" s="198" t="s">
        <v>5</v>
      </c>
      <c r="C14" s="199"/>
      <c r="D14" s="199"/>
      <c r="E14" s="20"/>
      <c r="F14" s="60">
        <v>3315</v>
      </c>
      <c r="G14" s="28">
        <v>3368</v>
      </c>
      <c r="H14" s="3">
        <v>3421</v>
      </c>
      <c r="I14" s="17"/>
      <c r="J14" s="188"/>
      <c r="K14" s="191"/>
      <c r="L14" s="192"/>
      <c r="M14" s="9" t="s">
        <v>37</v>
      </c>
      <c r="N14" s="20"/>
      <c r="O14" s="55"/>
      <c r="P14" s="21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61">
        <v>3315</v>
      </c>
      <c r="G15" s="31">
        <v>3368</v>
      </c>
      <c r="H15" s="32">
        <v>3421</v>
      </c>
      <c r="I15" s="17"/>
      <c r="J15" s="188"/>
      <c r="K15" s="192"/>
      <c r="L15" s="205" t="s">
        <v>38</v>
      </c>
      <c r="M15" s="206"/>
      <c r="N15" s="27"/>
      <c r="O15" s="55">
        <v>2750912</v>
      </c>
      <c r="P15" s="21">
        <v>2643058</v>
      </c>
      <c r="Q15" s="1">
        <v>2530483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196672119</v>
      </c>
      <c r="G16" s="22">
        <v>199375332</v>
      </c>
      <c r="H16" s="7">
        <v>202476893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0</v>
      </c>
      <c r="P16" s="33">
        <f>P5-P11</f>
        <v>0</v>
      </c>
      <c r="Q16" s="34">
        <f>Q5-Q11</f>
        <v>1237225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35351025</v>
      </c>
      <c r="G17" s="23">
        <v>35507262</v>
      </c>
      <c r="H17" s="4">
        <v>35678776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6701698</v>
      </c>
      <c r="P17" s="19">
        <v>6139565</v>
      </c>
      <c r="Q17" s="8">
        <v>7269811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106054224</v>
      </c>
      <c r="G18" s="23">
        <v>107778024</v>
      </c>
      <c r="H18" s="4">
        <v>109581724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2072300</v>
      </c>
      <c r="P18" s="21">
        <v>1874200</v>
      </c>
      <c r="Q18" s="1">
        <v>3368000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8049811</v>
      </c>
      <c r="G19" s="23">
        <v>8276669</v>
      </c>
      <c r="H19" s="4">
        <v>8464703</v>
      </c>
      <c r="I19" s="17"/>
      <c r="J19" s="188"/>
      <c r="K19" s="192"/>
      <c r="L19" s="198" t="s">
        <v>71</v>
      </c>
      <c r="M19" s="199"/>
      <c r="N19" s="20"/>
      <c r="O19" s="59">
        <v>3932471</v>
      </c>
      <c r="P19" s="21">
        <v>3665888</v>
      </c>
      <c r="Q19" s="1">
        <v>3412013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47217059</v>
      </c>
      <c r="G20" s="23">
        <v>47813377</v>
      </c>
      <c r="H20" s="4">
        <v>48751690</v>
      </c>
      <c r="I20" s="17"/>
      <c r="J20" s="188"/>
      <c r="K20" s="198" t="s">
        <v>78</v>
      </c>
      <c r="L20" s="199"/>
      <c r="M20" s="199"/>
      <c r="N20" s="35" t="s">
        <v>79</v>
      </c>
      <c r="O20" s="55">
        <v>6591997</v>
      </c>
      <c r="P20" s="21">
        <v>6323212</v>
      </c>
      <c r="Q20" s="1">
        <v>8668920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65413557</v>
      </c>
      <c r="G21" s="33">
        <v>65726031</v>
      </c>
      <c r="H21" s="34">
        <v>66069058</v>
      </c>
      <c r="I21" s="17"/>
      <c r="J21" s="188"/>
      <c r="K21" s="190" t="s">
        <v>41</v>
      </c>
      <c r="L21" s="198" t="s">
        <v>80</v>
      </c>
      <c r="M21" s="199"/>
      <c r="N21" s="20"/>
      <c r="O21" s="55">
        <v>3014401</v>
      </c>
      <c r="P21" s="21">
        <v>2703213</v>
      </c>
      <c r="Q21" s="1">
        <v>3101561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918</v>
      </c>
      <c r="G22" s="36">
        <v>927</v>
      </c>
      <c r="H22" s="37">
        <v>934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66" t="s">
        <v>119</v>
      </c>
      <c r="G23" s="6" t="s">
        <v>119</v>
      </c>
      <c r="H23" s="40" t="s">
        <v>119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3577596</v>
      </c>
      <c r="P23" s="21">
        <v>3619999</v>
      </c>
      <c r="Q23" s="1">
        <v>5567359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>
        <v>0.034</v>
      </c>
      <c r="G24" s="6">
        <v>0.033</v>
      </c>
      <c r="H24" s="40">
        <v>0.033</v>
      </c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109701</v>
      </c>
      <c r="P24" s="33">
        <f>P17-P20</f>
        <v>-183647</v>
      </c>
      <c r="Q24" s="34">
        <f>Q17-Q20</f>
        <v>-1399109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66" t="s">
        <v>117</v>
      </c>
      <c r="G25" s="6" t="s">
        <v>117</v>
      </c>
      <c r="H25" s="40" t="s">
        <v>117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109701</v>
      </c>
      <c r="P25" s="41">
        <f>P16+P24</f>
        <v>-183647</v>
      </c>
      <c r="Q25" s="42">
        <f>Q16+Q24</f>
        <v>-161884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>
        <v>2</v>
      </c>
      <c r="G26" s="23">
        <v>2</v>
      </c>
      <c r="H26" s="4">
        <v>2</v>
      </c>
      <c r="I26" s="17"/>
      <c r="J26" s="195" t="s">
        <v>40</v>
      </c>
      <c r="K26" s="196"/>
      <c r="L26" s="196"/>
      <c r="M26" s="196"/>
      <c r="N26" s="13" t="s">
        <v>53</v>
      </c>
      <c r="O26" s="69"/>
      <c r="P26" s="43"/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60">
        <v>17300</v>
      </c>
      <c r="G27" s="28">
        <v>17300</v>
      </c>
      <c r="H27" s="3">
        <v>17300</v>
      </c>
      <c r="I27" s="17"/>
      <c r="J27" s="195" t="s">
        <v>86</v>
      </c>
      <c r="K27" s="196"/>
      <c r="L27" s="196"/>
      <c r="M27" s="196"/>
      <c r="N27" s="13" t="s">
        <v>94</v>
      </c>
      <c r="O27" s="69">
        <v>330128</v>
      </c>
      <c r="P27" s="43">
        <v>439829</v>
      </c>
      <c r="Q27" s="2">
        <v>256182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60">
        <v>26</v>
      </c>
      <c r="G28" s="28">
        <v>26</v>
      </c>
      <c r="H28" s="3">
        <v>26</v>
      </c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60">
        <v>115955</v>
      </c>
      <c r="G29" s="28">
        <v>135908</v>
      </c>
      <c r="H29" s="3">
        <v>120245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439829</v>
      </c>
      <c r="P29" s="41">
        <f>P25-P26+P27-P28</f>
        <v>256182</v>
      </c>
      <c r="Q29" s="42">
        <f>Q25-Q26+Q27-Q28</f>
        <v>94298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60">
        <v>13</v>
      </c>
      <c r="G30" s="28">
        <v>19</v>
      </c>
      <c r="H30" s="3">
        <v>15</v>
      </c>
      <c r="I30" s="17"/>
      <c r="J30" s="195" t="s">
        <v>89</v>
      </c>
      <c r="K30" s="196"/>
      <c r="L30" s="196"/>
      <c r="M30" s="196"/>
      <c r="N30" s="13" t="s">
        <v>97</v>
      </c>
      <c r="O30" s="69">
        <v>24088</v>
      </c>
      <c r="P30" s="43">
        <v>193050</v>
      </c>
      <c r="Q30" s="2">
        <v>23036</v>
      </c>
    </row>
    <row r="31" spans="1:17" ht="26.25" customHeight="1" thickBot="1">
      <c r="A31" s="188"/>
      <c r="B31" s="221" t="s">
        <v>61</v>
      </c>
      <c r="C31" s="222"/>
      <c r="D31" s="222"/>
      <c r="E31" s="20"/>
      <c r="F31" s="60">
        <v>105742</v>
      </c>
      <c r="G31" s="28">
        <v>119915</v>
      </c>
      <c r="H31" s="3">
        <v>110081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415741</v>
      </c>
      <c r="P31" s="41">
        <f>P29-P30</f>
        <v>63132</v>
      </c>
      <c r="Q31" s="42">
        <f>Q29-Q30</f>
        <v>71262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60">
        <v>43195550</v>
      </c>
      <c r="G32" s="28">
        <v>48792338</v>
      </c>
      <c r="H32" s="3">
        <v>45667700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0.623430370433525</v>
      </c>
      <c r="P32" s="44">
        <f>IF(P5=0,0,P5/(P11+P23))</f>
        <v>0.6269254568000171</v>
      </c>
      <c r="Q32" s="45">
        <f>IF(Q5=0,0,Q5/(Q11+Q23))</f>
        <v>0.6062514424118272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60">
        <v>247675</v>
      </c>
      <c r="G33" s="28">
        <v>264207</v>
      </c>
      <c r="H33" s="3">
        <v>240050</v>
      </c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60">
        <v>42947875</v>
      </c>
      <c r="G34" s="28">
        <v>48528131</v>
      </c>
      <c r="H34" s="3">
        <v>45427650</v>
      </c>
      <c r="I34" s="17"/>
      <c r="J34" s="195" t="s">
        <v>99</v>
      </c>
      <c r="K34" s="196"/>
      <c r="L34" s="196"/>
      <c r="M34" s="196"/>
      <c r="N34" s="13"/>
      <c r="O34" s="69">
        <v>4953097</v>
      </c>
      <c r="P34" s="43">
        <v>4753856</v>
      </c>
      <c r="Q34" s="2">
        <v>4369204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60">
        <v>34999264</v>
      </c>
      <c r="G35" s="28">
        <v>35950134</v>
      </c>
      <c r="H35" s="3">
        <v>36902337</v>
      </c>
      <c r="I35" s="17"/>
      <c r="J35" s="200" t="s">
        <v>132</v>
      </c>
      <c r="K35" s="201"/>
      <c r="L35" s="202" t="s">
        <v>39</v>
      </c>
      <c r="M35" s="203"/>
      <c r="N35" s="13"/>
      <c r="O35" s="69">
        <v>1524752</v>
      </c>
      <c r="P35" s="43">
        <v>1344289</v>
      </c>
      <c r="Q35" s="2">
        <v>1440383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0.8149242308263215</v>
      </c>
      <c r="G36" s="46">
        <f>IF(G35=0,0,G35/G34)</f>
        <v>0.7408101911033829</v>
      </c>
      <c r="H36" s="47">
        <f>IF(H35=0,0,H35/H34)</f>
        <v>0.8123320708863434</v>
      </c>
      <c r="I36" s="17"/>
      <c r="J36" s="195" t="s">
        <v>102</v>
      </c>
      <c r="K36" s="196"/>
      <c r="L36" s="196"/>
      <c r="M36" s="196"/>
      <c r="N36" s="13"/>
      <c r="O36" s="69">
        <v>79559724</v>
      </c>
      <c r="P36" s="43">
        <v>77813925</v>
      </c>
      <c r="Q36" s="2">
        <v>75614566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>
        <v>648262</v>
      </c>
      <c r="G37" s="22">
        <v>535328</v>
      </c>
      <c r="H37" s="7">
        <v>516863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7878537</v>
      </c>
      <c r="G38" s="23">
        <v>8227389</v>
      </c>
      <c r="H38" s="4">
        <v>7681617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2840297</v>
      </c>
      <c r="G39" s="23">
        <v>3091753</v>
      </c>
      <c r="H39" s="4">
        <v>2533566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5038240</v>
      </c>
      <c r="G40" s="23">
        <v>5135636</v>
      </c>
      <c r="H40" s="4">
        <v>5148051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973691</v>
      </c>
      <c r="G41" s="23">
        <v>940435</v>
      </c>
      <c r="H41" s="4">
        <v>818205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9500490</v>
      </c>
      <c r="G42" s="33">
        <f>G37+G38+G41</f>
        <v>9703152</v>
      </c>
      <c r="H42" s="34">
        <f>H37+H38+H41</f>
        <v>9016685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62" t="s">
        <v>148</v>
      </c>
      <c r="G43" s="22" t="s">
        <v>148</v>
      </c>
      <c r="H43" s="7" t="s">
        <v>148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2121</v>
      </c>
      <c r="G44" s="23">
        <v>2121</v>
      </c>
      <c r="H44" s="4">
        <v>2356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72">
        <v>37712</v>
      </c>
      <c r="G45" s="51">
        <v>37712</v>
      </c>
      <c r="H45" s="52">
        <v>39173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v>140.1</v>
      </c>
      <c r="G46" s="28">
        <v>138.9</v>
      </c>
      <c r="H46" s="3">
        <v>154.7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v>225.1</v>
      </c>
      <c r="G47" s="28">
        <v>228.9</v>
      </c>
      <c r="H47" s="3">
        <v>208.2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v>81.1</v>
      </c>
      <c r="G48" s="28">
        <v>86</v>
      </c>
      <c r="H48" s="3">
        <v>68.7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v>144</v>
      </c>
      <c r="G49" s="28">
        <v>142.9</v>
      </c>
      <c r="H49" s="3">
        <v>139.5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>
        <v>35.5</v>
      </c>
      <c r="G50" s="28">
        <v>18.9</v>
      </c>
      <c r="H50" s="3">
        <v>11.9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>
        <v>700</v>
      </c>
      <c r="G51" s="23">
        <v>700</v>
      </c>
      <c r="H51" s="4">
        <v>700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73">
        <v>25659</v>
      </c>
      <c r="G52" s="53">
        <v>25659</v>
      </c>
      <c r="H52" s="5">
        <v>25659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29</v>
      </c>
      <c r="G53" s="22">
        <v>27</v>
      </c>
      <c r="H53" s="7">
        <v>27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36</v>
      </c>
      <c r="G54" s="23">
        <v>28</v>
      </c>
      <c r="H54" s="4">
        <v>27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65</v>
      </c>
      <c r="G55" s="33">
        <f>G53+G54</f>
        <v>55</v>
      </c>
      <c r="H55" s="34">
        <f>H53+H54</f>
        <v>54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F5:H5"/>
    <mergeCell ref="A22:A36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187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26952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54">
        <v>1441720</v>
      </c>
      <c r="P5" s="19">
        <v>1424387</v>
      </c>
      <c r="Q5" s="8">
        <v>1872579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32233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5">
        <v>997213</v>
      </c>
      <c r="P6" s="21">
        <v>1010074</v>
      </c>
      <c r="Q6" s="1">
        <v>1035024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153905</v>
      </c>
      <c r="G7" s="22">
        <v>154630</v>
      </c>
      <c r="H7" s="7">
        <v>156083</v>
      </c>
      <c r="I7" s="17"/>
      <c r="J7" s="188"/>
      <c r="K7" s="191"/>
      <c r="L7" s="190" t="s">
        <v>123</v>
      </c>
      <c r="M7" s="9" t="s">
        <v>34</v>
      </c>
      <c r="N7" s="20"/>
      <c r="O7" s="55">
        <v>685114</v>
      </c>
      <c r="P7" s="21">
        <v>720586</v>
      </c>
      <c r="Q7" s="1">
        <v>739521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75460</v>
      </c>
      <c r="G8" s="23">
        <v>78100</v>
      </c>
      <c r="H8" s="4">
        <v>81694</v>
      </c>
      <c r="I8" s="24"/>
      <c r="J8" s="188"/>
      <c r="K8" s="191"/>
      <c r="L8" s="191"/>
      <c r="M8" s="9" t="s">
        <v>35</v>
      </c>
      <c r="N8" s="20"/>
      <c r="O8" s="55">
        <v>310818</v>
      </c>
      <c r="P8" s="21">
        <v>288278</v>
      </c>
      <c r="Q8" s="1">
        <v>294529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75460</v>
      </c>
      <c r="G9" s="23">
        <v>78100</v>
      </c>
      <c r="H9" s="4">
        <v>81694</v>
      </c>
      <c r="I9" s="17"/>
      <c r="J9" s="188"/>
      <c r="K9" s="191"/>
      <c r="L9" s="192"/>
      <c r="M9" s="9" t="s">
        <v>36</v>
      </c>
      <c r="N9" s="20" t="s">
        <v>125</v>
      </c>
      <c r="O9" s="55"/>
      <c r="P9" s="21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0.4903024593093142</v>
      </c>
      <c r="G10" s="25">
        <f>IF(G9=0,0,G9/G7)</f>
        <v>0.5050766345469831</v>
      </c>
      <c r="H10" s="26">
        <f>IF(H9=0,0,H9/H7)</f>
        <v>0.5234010110005574</v>
      </c>
      <c r="I10" s="17"/>
      <c r="J10" s="188"/>
      <c r="K10" s="192"/>
      <c r="L10" s="205" t="s">
        <v>71</v>
      </c>
      <c r="M10" s="206"/>
      <c r="N10" s="27"/>
      <c r="O10" s="55">
        <v>444407</v>
      </c>
      <c r="P10" s="21">
        <v>414213</v>
      </c>
      <c r="Q10" s="1">
        <v>837485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62359</v>
      </c>
      <c r="G11" s="23">
        <v>66123</v>
      </c>
      <c r="H11" s="4">
        <v>70126</v>
      </c>
      <c r="I11" s="17"/>
      <c r="J11" s="188"/>
      <c r="K11" s="199" t="s">
        <v>72</v>
      </c>
      <c r="L11" s="199"/>
      <c r="M11" s="199"/>
      <c r="N11" s="20" t="s">
        <v>188</v>
      </c>
      <c r="O11" s="59">
        <v>1441720</v>
      </c>
      <c r="P11" s="21">
        <v>1424387</v>
      </c>
      <c r="Q11" s="1">
        <v>1396507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0.8263848396501458</v>
      </c>
      <c r="G12" s="25">
        <f>IF(G11=0,0,G11/G9)</f>
        <v>0.8466453265044814</v>
      </c>
      <c r="H12" s="26">
        <f>IF(H11=0,0,H11/H9)</f>
        <v>0.8583984135921855</v>
      </c>
      <c r="I12" s="17"/>
      <c r="J12" s="188"/>
      <c r="K12" s="190" t="s">
        <v>128</v>
      </c>
      <c r="L12" s="198" t="s">
        <v>58</v>
      </c>
      <c r="M12" s="199"/>
      <c r="N12" s="20"/>
      <c r="O12" s="55">
        <v>452876</v>
      </c>
      <c r="P12" s="21">
        <v>460292</v>
      </c>
      <c r="Q12" s="1">
        <v>474138</v>
      </c>
    </row>
    <row r="13" spans="1:17" ht="26.25" customHeight="1">
      <c r="A13" s="188"/>
      <c r="B13" s="198" t="s">
        <v>4</v>
      </c>
      <c r="C13" s="199"/>
      <c r="D13" s="199"/>
      <c r="E13" s="20"/>
      <c r="F13" s="60">
        <v>1864</v>
      </c>
      <c r="G13" s="28">
        <v>1591</v>
      </c>
      <c r="H13" s="3">
        <v>1591</v>
      </c>
      <c r="I13" s="17"/>
      <c r="J13" s="188"/>
      <c r="K13" s="191"/>
      <c r="L13" s="190" t="s">
        <v>129</v>
      </c>
      <c r="M13" s="9" t="s">
        <v>33</v>
      </c>
      <c r="N13" s="20"/>
      <c r="O13" s="55">
        <v>97743</v>
      </c>
      <c r="P13" s="21">
        <v>97280</v>
      </c>
      <c r="Q13" s="1">
        <v>101737</v>
      </c>
    </row>
    <row r="14" spans="1:17" ht="26.25" customHeight="1">
      <c r="A14" s="188"/>
      <c r="B14" s="198" t="s">
        <v>5</v>
      </c>
      <c r="C14" s="199"/>
      <c r="D14" s="199"/>
      <c r="E14" s="20"/>
      <c r="F14" s="60">
        <v>1276</v>
      </c>
      <c r="G14" s="28">
        <v>1308</v>
      </c>
      <c r="H14" s="3">
        <v>1394</v>
      </c>
      <c r="I14" s="17"/>
      <c r="J14" s="188"/>
      <c r="K14" s="191"/>
      <c r="L14" s="192"/>
      <c r="M14" s="9" t="s">
        <v>37</v>
      </c>
      <c r="N14" s="20"/>
      <c r="O14" s="55"/>
      <c r="P14" s="21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61">
        <v>1276</v>
      </c>
      <c r="G15" s="31">
        <v>1308</v>
      </c>
      <c r="H15" s="32">
        <v>1394</v>
      </c>
      <c r="I15" s="17"/>
      <c r="J15" s="188"/>
      <c r="K15" s="192"/>
      <c r="L15" s="205" t="s">
        <v>38</v>
      </c>
      <c r="M15" s="206"/>
      <c r="N15" s="27"/>
      <c r="O15" s="55">
        <v>818629</v>
      </c>
      <c r="P15" s="21">
        <v>789080</v>
      </c>
      <c r="Q15" s="1">
        <v>763610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66574714</v>
      </c>
      <c r="G16" s="22">
        <v>67827944</v>
      </c>
      <c r="H16" s="7">
        <v>69079264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0</v>
      </c>
      <c r="P16" s="33">
        <f>P5-P11</f>
        <v>0</v>
      </c>
      <c r="Q16" s="34">
        <f>Q5-Q11</f>
        <v>476072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20376881</v>
      </c>
      <c r="G17" s="23">
        <v>20721402</v>
      </c>
      <c r="H17" s="4">
        <v>21100438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1887198</v>
      </c>
      <c r="P17" s="19">
        <v>2114286</v>
      </c>
      <c r="Q17" s="8">
        <v>2008322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29605345</v>
      </c>
      <c r="G18" s="23">
        <v>30372145</v>
      </c>
      <c r="H18" s="4">
        <v>31106045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502200</v>
      </c>
      <c r="P18" s="21">
        <v>685600</v>
      </c>
      <c r="Q18" s="1">
        <v>913800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3603294</v>
      </c>
      <c r="G19" s="23">
        <v>3691769</v>
      </c>
      <c r="H19" s="4">
        <v>3783104</v>
      </c>
      <c r="I19" s="17"/>
      <c r="J19" s="188"/>
      <c r="K19" s="192"/>
      <c r="L19" s="198" t="s">
        <v>71</v>
      </c>
      <c r="M19" s="199"/>
      <c r="N19" s="20"/>
      <c r="O19" s="59">
        <v>1124775</v>
      </c>
      <c r="P19" s="21">
        <v>1087509</v>
      </c>
      <c r="Q19" s="1">
        <v>615986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12989194</v>
      </c>
      <c r="G20" s="23">
        <v>13042628</v>
      </c>
      <c r="H20" s="4">
        <v>13089677</v>
      </c>
      <c r="I20" s="17"/>
      <c r="J20" s="188"/>
      <c r="K20" s="198" t="s">
        <v>78</v>
      </c>
      <c r="L20" s="199"/>
      <c r="M20" s="199"/>
      <c r="N20" s="35" t="s">
        <v>79</v>
      </c>
      <c r="O20" s="55">
        <v>1941560</v>
      </c>
      <c r="P20" s="21">
        <v>2304085</v>
      </c>
      <c r="Q20" s="1">
        <v>2485349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39510390</v>
      </c>
      <c r="G21" s="33">
        <v>40199432</v>
      </c>
      <c r="H21" s="34">
        <v>40957504</v>
      </c>
      <c r="I21" s="17"/>
      <c r="J21" s="188"/>
      <c r="K21" s="190" t="s">
        <v>41</v>
      </c>
      <c r="L21" s="198" t="s">
        <v>80</v>
      </c>
      <c r="M21" s="199"/>
      <c r="N21" s="20"/>
      <c r="O21" s="55">
        <v>900217</v>
      </c>
      <c r="P21" s="21">
        <v>1253230</v>
      </c>
      <c r="Q21" s="1">
        <v>1251320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464</v>
      </c>
      <c r="G22" s="36">
        <v>472</v>
      </c>
      <c r="H22" s="37">
        <v>484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66" t="s">
        <v>116</v>
      </c>
      <c r="G23" s="6" t="s">
        <v>116</v>
      </c>
      <c r="H23" s="40" t="s">
        <v>116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1041343</v>
      </c>
      <c r="P23" s="21">
        <v>1050855</v>
      </c>
      <c r="Q23" s="1">
        <v>1234029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/>
      <c r="G24" s="6"/>
      <c r="H24" s="40"/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-54362</v>
      </c>
      <c r="P24" s="33">
        <f>P17-P20</f>
        <v>-189799</v>
      </c>
      <c r="Q24" s="34">
        <f>Q17-Q20</f>
        <v>-477027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66" t="s">
        <v>149</v>
      </c>
      <c r="G25" s="6" t="s">
        <v>149</v>
      </c>
      <c r="H25" s="40" t="s">
        <v>149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-54362</v>
      </c>
      <c r="P25" s="41">
        <f>P16+P24</f>
        <v>-189799</v>
      </c>
      <c r="Q25" s="42">
        <f>Q16+Q24</f>
        <v>-955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/>
      <c r="G26" s="23"/>
      <c r="H26" s="4"/>
      <c r="I26" s="17"/>
      <c r="J26" s="195" t="s">
        <v>40</v>
      </c>
      <c r="K26" s="196"/>
      <c r="L26" s="196"/>
      <c r="M26" s="196"/>
      <c r="N26" s="13" t="s">
        <v>53</v>
      </c>
      <c r="O26" s="69"/>
      <c r="P26" s="43"/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60"/>
      <c r="G27" s="28"/>
      <c r="H27" s="3"/>
      <c r="I27" s="17"/>
      <c r="J27" s="195" t="s">
        <v>86</v>
      </c>
      <c r="K27" s="196"/>
      <c r="L27" s="196"/>
      <c r="M27" s="196"/>
      <c r="N27" s="13" t="s">
        <v>94</v>
      </c>
      <c r="O27" s="69">
        <v>117132</v>
      </c>
      <c r="P27" s="43">
        <v>248788</v>
      </c>
      <c r="Q27" s="2">
        <v>58988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60"/>
      <c r="G28" s="28"/>
      <c r="H28" s="3"/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60">
        <v>21774</v>
      </c>
      <c r="G29" s="28">
        <v>22331</v>
      </c>
      <c r="H29" s="3">
        <v>23297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62770</v>
      </c>
      <c r="P29" s="41">
        <f>P25-P26+P27-P28</f>
        <v>58989</v>
      </c>
      <c r="Q29" s="42">
        <f>Q25-Q26+Q27-Q28</f>
        <v>58033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60"/>
      <c r="G30" s="28"/>
      <c r="H30" s="3"/>
      <c r="I30" s="17"/>
      <c r="J30" s="195" t="s">
        <v>89</v>
      </c>
      <c r="K30" s="196"/>
      <c r="L30" s="196"/>
      <c r="M30" s="196"/>
      <c r="N30" s="13" t="s">
        <v>97</v>
      </c>
      <c r="O30" s="69">
        <v>12520</v>
      </c>
      <c r="P30" s="43">
        <v>1892</v>
      </c>
      <c r="Q30" s="2">
        <v>7808</v>
      </c>
    </row>
    <row r="31" spans="1:17" ht="26.25" customHeight="1" thickBot="1">
      <c r="A31" s="188"/>
      <c r="B31" s="221" t="s">
        <v>61</v>
      </c>
      <c r="C31" s="222"/>
      <c r="D31" s="222"/>
      <c r="E31" s="20"/>
      <c r="F31" s="60">
        <v>20384</v>
      </c>
      <c r="G31" s="28">
        <v>20694</v>
      </c>
      <c r="H31" s="3">
        <v>22063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50250</v>
      </c>
      <c r="P31" s="41">
        <f>P29-P30</f>
        <v>57097</v>
      </c>
      <c r="Q31" s="42">
        <f>Q29-Q30</f>
        <v>50225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60">
        <v>7196920</v>
      </c>
      <c r="G32" s="28">
        <v>7350864</v>
      </c>
      <c r="H32" s="3">
        <v>7853587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0.5806215951830461</v>
      </c>
      <c r="P32" s="44">
        <f>IF(P5=0,0,P5/(P11+P23))</f>
        <v>0.5754536324125076</v>
      </c>
      <c r="Q32" s="45">
        <f>IF(Q5=0,0,Q5/(Q11+Q23))</f>
        <v>0.7118621452053878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60"/>
      <c r="G33" s="28"/>
      <c r="H33" s="3"/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60">
        <v>7196920</v>
      </c>
      <c r="G34" s="28">
        <v>7350864</v>
      </c>
      <c r="H34" s="3">
        <v>7853587</v>
      </c>
      <c r="I34" s="17"/>
      <c r="J34" s="195" t="s">
        <v>99</v>
      </c>
      <c r="K34" s="196"/>
      <c r="L34" s="196"/>
      <c r="M34" s="196"/>
      <c r="N34" s="13"/>
      <c r="O34" s="69">
        <v>1880000</v>
      </c>
      <c r="P34" s="43">
        <v>1790000</v>
      </c>
      <c r="Q34" s="2">
        <v>1748000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60">
        <v>5819527</v>
      </c>
      <c r="G35" s="28">
        <v>6150430</v>
      </c>
      <c r="H35" s="3">
        <v>6382341</v>
      </c>
      <c r="I35" s="17"/>
      <c r="J35" s="200" t="s">
        <v>132</v>
      </c>
      <c r="K35" s="201"/>
      <c r="L35" s="202" t="s">
        <v>39</v>
      </c>
      <c r="M35" s="203"/>
      <c r="N35" s="13"/>
      <c r="O35" s="69">
        <v>760275</v>
      </c>
      <c r="P35" s="43">
        <v>769849</v>
      </c>
      <c r="Q35" s="2">
        <v>1201597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0.8086135457945899</v>
      </c>
      <c r="G36" s="46">
        <f>IF(G35=0,0,G35/G34)</f>
        <v>0.836694842946353</v>
      </c>
      <c r="H36" s="47">
        <f>IF(H35=0,0,H35/H34)</f>
        <v>0.8126657284117436</v>
      </c>
      <c r="I36" s="17"/>
      <c r="J36" s="195" t="s">
        <v>102</v>
      </c>
      <c r="K36" s="196"/>
      <c r="L36" s="196"/>
      <c r="M36" s="196"/>
      <c r="N36" s="13"/>
      <c r="O36" s="69">
        <v>22262770</v>
      </c>
      <c r="P36" s="43">
        <v>21985514</v>
      </c>
      <c r="Q36" s="2">
        <v>21665285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>
        <v>310818</v>
      </c>
      <c r="G37" s="22">
        <v>288278</v>
      </c>
      <c r="H37" s="7">
        <v>294529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1770591</v>
      </c>
      <c r="G38" s="23">
        <v>1752388</v>
      </c>
      <c r="H38" s="4">
        <v>1297048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573771</v>
      </c>
      <c r="G39" s="23">
        <v>608722</v>
      </c>
      <c r="H39" s="4">
        <v>602117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1196820</v>
      </c>
      <c r="G40" s="23">
        <v>1143666</v>
      </c>
      <c r="H40" s="4">
        <v>694931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401653</v>
      </c>
      <c r="G41" s="23">
        <v>434576</v>
      </c>
      <c r="H41" s="4">
        <v>859059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2483062</v>
      </c>
      <c r="G42" s="33">
        <f>G37+G38+G41</f>
        <v>2475242</v>
      </c>
      <c r="H42" s="34">
        <f>H37+H38+H41</f>
        <v>2450636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75" t="s">
        <v>150</v>
      </c>
      <c r="G43" s="49" t="s">
        <v>150</v>
      </c>
      <c r="H43" s="50" t="s">
        <v>150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1942</v>
      </c>
      <c r="G44" s="23">
        <v>1942</v>
      </c>
      <c r="H44" s="4">
        <v>1942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72">
        <v>35582</v>
      </c>
      <c r="G45" s="51">
        <v>35582</v>
      </c>
      <c r="H45" s="52">
        <v>35582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v>117.7</v>
      </c>
      <c r="G46" s="28">
        <v>117.2</v>
      </c>
      <c r="H46" s="3">
        <v>115.9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v>304.2</v>
      </c>
      <c r="G47" s="28">
        <v>284.9</v>
      </c>
      <c r="H47" s="3">
        <v>203.2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v>98.6</v>
      </c>
      <c r="G48" s="28">
        <v>99</v>
      </c>
      <c r="H48" s="3">
        <v>94.3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v>205.6</v>
      </c>
      <c r="G49" s="28">
        <v>185.9</v>
      </c>
      <c r="H49" s="3">
        <v>108.9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>
        <v>11.6</v>
      </c>
      <c r="G50" s="28">
        <v>9.7</v>
      </c>
      <c r="H50" s="3">
        <v>10.5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>
        <v>700</v>
      </c>
      <c r="G51" s="23">
        <v>700</v>
      </c>
      <c r="H51" s="4">
        <v>700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73">
        <v>31771</v>
      </c>
      <c r="G52" s="53">
        <v>31771</v>
      </c>
      <c r="H52" s="5">
        <v>31771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13</v>
      </c>
      <c r="G53" s="22">
        <v>13</v>
      </c>
      <c r="H53" s="7">
        <v>13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10</v>
      </c>
      <c r="G54" s="23">
        <v>10</v>
      </c>
      <c r="H54" s="4">
        <v>9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23</v>
      </c>
      <c r="G55" s="33">
        <f>G53+G54</f>
        <v>23</v>
      </c>
      <c r="H55" s="34">
        <f>H53+H54</f>
        <v>22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189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24027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160">
        <v>1023644</v>
      </c>
      <c r="P5" s="19">
        <v>1011510</v>
      </c>
      <c r="Q5" s="114">
        <v>1035992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26582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9">
        <v>932164</v>
      </c>
      <c r="P6" s="21">
        <v>921520</v>
      </c>
      <c r="Q6" s="115">
        <v>899338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22">
        <v>95536</v>
      </c>
      <c r="G7" s="135">
        <v>95526</v>
      </c>
      <c r="H7" s="7">
        <v>94230</v>
      </c>
      <c r="I7" s="17"/>
      <c r="J7" s="188"/>
      <c r="K7" s="191"/>
      <c r="L7" s="190" t="s">
        <v>123</v>
      </c>
      <c r="M7" s="9" t="s">
        <v>34</v>
      </c>
      <c r="N7" s="20"/>
      <c r="O7" s="59">
        <v>778306</v>
      </c>
      <c r="P7" s="21">
        <v>763901</v>
      </c>
      <c r="Q7" s="115">
        <v>769566</v>
      </c>
    </row>
    <row r="8" spans="1:17" ht="26.25" customHeight="1">
      <c r="A8" s="188"/>
      <c r="B8" s="198" t="s">
        <v>2</v>
      </c>
      <c r="C8" s="199"/>
      <c r="D8" s="199"/>
      <c r="E8" s="20"/>
      <c r="F8" s="23">
        <v>30714</v>
      </c>
      <c r="G8" s="136">
        <v>30776</v>
      </c>
      <c r="H8" s="4">
        <v>31521</v>
      </c>
      <c r="I8" s="24"/>
      <c r="J8" s="188"/>
      <c r="K8" s="191"/>
      <c r="L8" s="191"/>
      <c r="M8" s="9" t="s">
        <v>35</v>
      </c>
      <c r="N8" s="20"/>
      <c r="O8" s="59">
        <v>150233</v>
      </c>
      <c r="P8" s="21">
        <v>156146</v>
      </c>
      <c r="Q8" s="115">
        <v>127831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23">
        <v>30714</v>
      </c>
      <c r="G9" s="136">
        <v>30776</v>
      </c>
      <c r="H9" s="4">
        <v>31521</v>
      </c>
      <c r="I9" s="17"/>
      <c r="J9" s="188"/>
      <c r="K9" s="191"/>
      <c r="L9" s="192"/>
      <c r="M9" s="9" t="s">
        <v>36</v>
      </c>
      <c r="N9" s="20" t="s">
        <v>125</v>
      </c>
      <c r="O9" s="59"/>
      <c r="P9" s="21"/>
      <c r="Q9" s="115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0.3214913749790655</v>
      </c>
      <c r="G10" s="25">
        <f>IF(G9=0,0,G9/G7)</f>
        <v>0.32217406779306157</v>
      </c>
      <c r="H10" s="26">
        <f>IF(H9=0,0,H9/H7)</f>
        <v>0.3345113021330786</v>
      </c>
      <c r="I10" s="17"/>
      <c r="J10" s="188"/>
      <c r="K10" s="192"/>
      <c r="L10" s="205" t="s">
        <v>71</v>
      </c>
      <c r="M10" s="206"/>
      <c r="N10" s="27"/>
      <c r="O10" s="59">
        <v>48177</v>
      </c>
      <c r="P10" s="21">
        <v>85179</v>
      </c>
      <c r="Q10" s="115">
        <v>113366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23">
        <v>28288</v>
      </c>
      <c r="G11" s="136">
        <v>28222</v>
      </c>
      <c r="H11" s="97">
        <v>29062</v>
      </c>
      <c r="I11" s="17"/>
      <c r="J11" s="188"/>
      <c r="K11" s="199" t="s">
        <v>72</v>
      </c>
      <c r="L11" s="199"/>
      <c r="M11" s="199"/>
      <c r="N11" s="20" t="s">
        <v>179</v>
      </c>
      <c r="O11" s="59">
        <v>776218</v>
      </c>
      <c r="P11" s="21">
        <v>735598</v>
      </c>
      <c r="Q11" s="115">
        <v>695402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0.9210132187276161</v>
      </c>
      <c r="G12" s="25">
        <f>IF(G11=0,0,G11/G9)</f>
        <v>0.9170132570834416</v>
      </c>
      <c r="H12" s="26">
        <f>IF(H11=0,0,H11/H9)</f>
        <v>0.9219885155927794</v>
      </c>
      <c r="I12" s="17"/>
      <c r="J12" s="188"/>
      <c r="K12" s="190" t="s">
        <v>128</v>
      </c>
      <c r="L12" s="198" t="s">
        <v>58</v>
      </c>
      <c r="M12" s="199"/>
      <c r="N12" s="20"/>
      <c r="O12" s="59">
        <v>390519</v>
      </c>
      <c r="P12" s="21">
        <v>386519</v>
      </c>
      <c r="Q12" s="115">
        <v>375016</v>
      </c>
    </row>
    <row r="13" spans="1:17" ht="26.25" customHeight="1">
      <c r="A13" s="188"/>
      <c r="B13" s="198" t="s">
        <v>4</v>
      </c>
      <c r="C13" s="199"/>
      <c r="D13" s="199"/>
      <c r="E13" s="20"/>
      <c r="F13" s="28">
        <v>1458</v>
      </c>
      <c r="G13" s="138">
        <v>1458</v>
      </c>
      <c r="H13" s="161">
        <v>1458</v>
      </c>
      <c r="I13" s="17"/>
      <c r="J13" s="188"/>
      <c r="K13" s="191"/>
      <c r="L13" s="190" t="s">
        <v>129</v>
      </c>
      <c r="M13" s="9" t="s">
        <v>33</v>
      </c>
      <c r="N13" s="20"/>
      <c r="O13" s="59">
        <v>119516</v>
      </c>
      <c r="P13" s="21">
        <v>111151</v>
      </c>
      <c r="Q13" s="115">
        <v>97600</v>
      </c>
    </row>
    <row r="14" spans="1:17" ht="26.25" customHeight="1">
      <c r="A14" s="188"/>
      <c r="B14" s="198" t="s">
        <v>5</v>
      </c>
      <c r="C14" s="199"/>
      <c r="D14" s="199"/>
      <c r="E14" s="20"/>
      <c r="F14" s="28">
        <v>750</v>
      </c>
      <c r="G14" s="138">
        <v>756</v>
      </c>
      <c r="H14" s="3">
        <v>771</v>
      </c>
      <c r="I14" s="17"/>
      <c r="J14" s="188"/>
      <c r="K14" s="191"/>
      <c r="L14" s="192"/>
      <c r="M14" s="9" t="s">
        <v>37</v>
      </c>
      <c r="N14" s="20"/>
      <c r="O14" s="59"/>
      <c r="P14" s="21"/>
      <c r="Q14" s="115"/>
    </row>
    <row r="15" spans="1:17" ht="26.25" customHeight="1" thickBot="1">
      <c r="A15" s="189"/>
      <c r="B15" s="193" t="s">
        <v>103</v>
      </c>
      <c r="C15" s="194"/>
      <c r="D15" s="194"/>
      <c r="E15" s="30"/>
      <c r="F15" s="31">
        <v>750</v>
      </c>
      <c r="G15" s="162">
        <v>756</v>
      </c>
      <c r="H15" s="32">
        <v>771</v>
      </c>
      <c r="I15" s="17"/>
      <c r="J15" s="188"/>
      <c r="K15" s="192"/>
      <c r="L15" s="205" t="s">
        <v>38</v>
      </c>
      <c r="M15" s="206"/>
      <c r="N15" s="27"/>
      <c r="O15" s="59">
        <v>381730</v>
      </c>
      <c r="P15" s="21">
        <v>344859</v>
      </c>
      <c r="Q15" s="115">
        <v>316086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22">
        <v>36207108</v>
      </c>
      <c r="G16" s="135">
        <v>36685679</v>
      </c>
      <c r="H16" s="97">
        <v>37028520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247426</v>
      </c>
      <c r="P16" s="33">
        <f>P5-P11</f>
        <v>275912</v>
      </c>
      <c r="Q16" s="34">
        <f>Q5-Q11</f>
        <v>340590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23">
        <v>13302287</v>
      </c>
      <c r="G17" s="136">
        <v>13423887</v>
      </c>
      <c r="H17" s="4">
        <v>13470387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160">
        <v>755972</v>
      </c>
      <c r="P17" s="19">
        <v>960638</v>
      </c>
      <c r="Q17" s="114">
        <v>1562865</v>
      </c>
    </row>
    <row r="18" spans="1:17" ht="26.25" customHeight="1">
      <c r="A18" s="208"/>
      <c r="B18" s="217"/>
      <c r="C18" s="198" t="s">
        <v>9</v>
      </c>
      <c r="D18" s="199"/>
      <c r="E18" s="20"/>
      <c r="F18" s="23">
        <v>16153360</v>
      </c>
      <c r="G18" s="136">
        <v>16825960</v>
      </c>
      <c r="H18" s="4">
        <v>18187260</v>
      </c>
      <c r="I18" s="17"/>
      <c r="J18" s="188"/>
      <c r="K18" s="190" t="s">
        <v>129</v>
      </c>
      <c r="L18" s="198" t="s">
        <v>92</v>
      </c>
      <c r="M18" s="199"/>
      <c r="N18" s="20"/>
      <c r="O18" s="59">
        <v>222700</v>
      </c>
      <c r="P18" s="21">
        <v>672600</v>
      </c>
      <c r="Q18" s="115">
        <v>1361300</v>
      </c>
    </row>
    <row r="19" spans="1:17" ht="26.25" customHeight="1">
      <c r="A19" s="208"/>
      <c r="B19" s="217"/>
      <c r="C19" s="198" t="s">
        <v>10</v>
      </c>
      <c r="D19" s="199"/>
      <c r="E19" s="20"/>
      <c r="F19" s="23">
        <v>2923871</v>
      </c>
      <c r="G19" s="136">
        <v>2971270</v>
      </c>
      <c r="H19" s="4">
        <v>3006857</v>
      </c>
      <c r="I19" s="17"/>
      <c r="J19" s="188"/>
      <c r="K19" s="192"/>
      <c r="L19" s="198" t="s">
        <v>71</v>
      </c>
      <c r="M19" s="199"/>
      <c r="N19" s="20"/>
      <c r="O19" s="59">
        <v>248364</v>
      </c>
      <c r="P19" s="21">
        <v>88675</v>
      </c>
      <c r="Q19" s="115">
        <v>88803</v>
      </c>
    </row>
    <row r="20" spans="1:17" ht="26.25" customHeight="1">
      <c r="A20" s="208"/>
      <c r="B20" s="217"/>
      <c r="C20" s="198" t="s">
        <v>11</v>
      </c>
      <c r="D20" s="199"/>
      <c r="E20" s="20"/>
      <c r="F20" s="23">
        <v>3827590</v>
      </c>
      <c r="G20" s="136">
        <v>3464562</v>
      </c>
      <c r="H20" s="4">
        <v>2364016</v>
      </c>
      <c r="I20" s="17"/>
      <c r="J20" s="188"/>
      <c r="K20" s="198" t="s">
        <v>78</v>
      </c>
      <c r="L20" s="199"/>
      <c r="M20" s="199"/>
      <c r="N20" s="35" t="s">
        <v>79</v>
      </c>
      <c r="O20" s="59">
        <v>1098625</v>
      </c>
      <c r="P20" s="21">
        <v>1232874</v>
      </c>
      <c r="Q20" s="115">
        <v>1893724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33">
        <v>23652484</v>
      </c>
      <c r="G21" s="151">
        <v>23887484</v>
      </c>
      <c r="H21" s="163">
        <v>23946834</v>
      </c>
      <c r="I21" s="17"/>
      <c r="J21" s="188"/>
      <c r="K21" s="190" t="s">
        <v>41</v>
      </c>
      <c r="L21" s="198" t="s">
        <v>80</v>
      </c>
      <c r="M21" s="199"/>
      <c r="N21" s="20"/>
      <c r="O21" s="59">
        <v>392306</v>
      </c>
      <c r="P21" s="21">
        <v>478571</v>
      </c>
      <c r="Q21" s="115">
        <v>342841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36">
        <v>170</v>
      </c>
      <c r="G22" s="143">
        <v>172</v>
      </c>
      <c r="H22" s="37">
        <v>175</v>
      </c>
      <c r="I22" s="17"/>
      <c r="J22" s="188"/>
      <c r="K22" s="191"/>
      <c r="L22" s="6" t="s">
        <v>129</v>
      </c>
      <c r="M22" s="9" t="s">
        <v>101</v>
      </c>
      <c r="N22" s="20"/>
      <c r="O22" s="59"/>
      <c r="P22" s="21"/>
      <c r="Q22" s="115"/>
    </row>
    <row r="23" spans="1:17" ht="26.25" customHeight="1">
      <c r="A23" s="188"/>
      <c r="B23" s="198" t="s">
        <v>13</v>
      </c>
      <c r="C23" s="199"/>
      <c r="D23" s="199"/>
      <c r="E23" s="20"/>
      <c r="F23" s="66" t="s">
        <v>119</v>
      </c>
      <c r="G23" s="6" t="s">
        <v>119</v>
      </c>
      <c r="H23" s="40" t="s">
        <v>119</v>
      </c>
      <c r="I23" s="17"/>
      <c r="J23" s="188"/>
      <c r="K23" s="192"/>
      <c r="L23" s="198" t="s">
        <v>81</v>
      </c>
      <c r="M23" s="199"/>
      <c r="N23" s="20" t="s">
        <v>82</v>
      </c>
      <c r="O23" s="59">
        <v>706319</v>
      </c>
      <c r="P23" s="21">
        <v>754303</v>
      </c>
      <c r="Q23" s="115">
        <v>1550883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">
        <v>0.194</v>
      </c>
      <c r="G24" s="144">
        <v>0.192</v>
      </c>
      <c r="H24" s="164">
        <v>0.189</v>
      </c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-342653</v>
      </c>
      <c r="P24" s="33">
        <f>P17-P20</f>
        <v>-272236</v>
      </c>
      <c r="Q24" s="34">
        <f>Q17-Q20</f>
        <v>-330859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66" t="s">
        <v>117</v>
      </c>
      <c r="G25" s="6" t="s">
        <v>117</v>
      </c>
      <c r="H25" s="40" t="s">
        <v>117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-95227</v>
      </c>
      <c r="P25" s="41">
        <f>P16+P24</f>
        <v>3676</v>
      </c>
      <c r="Q25" s="42">
        <f>Q16+Q24</f>
        <v>9731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87">
        <v>1</v>
      </c>
      <c r="G26" s="23">
        <v>1</v>
      </c>
      <c r="H26" s="117">
        <v>1</v>
      </c>
      <c r="I26" s="17"/>
      <c r="J26" s="195" t="s">
        <v>40</v>
      </c>
      <c r="K26" s="196"/>
      <c r="L26" s="196"/>
      <c r="M26" s="196"/>
      <c r="N26" s="13" t="s">
        <v>53</v>
      </c>
      <c r="O26" s="165">
        <v>44758</v>
      </c>
      <c r="P26" s="43">
        <v>4100</v>
      </c>
      <c r="Q26" s="124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128">
        <v>15410</v>
      </c>
      <c r="G27" s="28">
        <v>15410</v>
      </c>
      <c r="H27" s="119">
        <v>15410</v>
      </c>
      <c r="I27" s="17"/>
      <c r="J27" s="195" t="s">
        <v>86</v>
      </c>
      <c r="K27" s="196"/>
      <c r="L27" s="196"/>
      <c r="M27" s="196"/>
      <c r="N27" s="13" t="s">
        <v>94</v>
      </c>
      <c r="O27" s="165">
        <v>178478</v>
      </c>
      <c r="P27" s="43">
        <v>38494</v>
      </c>
      <c r="Q27" s="124">
        <v>38070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128">
        <v>34</v>
      </c>
      <c r="G28" s="28">
        <v>34</v>
      </c>
      <c r="H28" s="119">
        <v>34</v>
      </c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128">
        <v>15441</v>
      </c>
      <c r="G29" s="28">
        <v>14056</v>
      </c>
      <c r="H29" s="119">
        <v>13720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38493</v>
      </c>
      <c r="P29" s="41">
        <f>P25-P26+P27-P28</f>
        <v>38070</v>
      </c>
      <c r="Q29" s="42">
        <f>Q25-Q26+Q27-Q28</f>
        <v>47801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128">
        <v>36</v>
      </c>
      <c r="G30" s="28">
        <v>36</v>
      </c>
      <c r="H30" s="119">
        <v>34</v>
      </c>
      <c r="I30" s="17"/>
      <c r="J30" s="195" t="s">
        <v>89</v>
      </c>
      <c r="K30" s="196"/>
      <c r="L30" s="196"/>
      <c r="M30" s="196"/>
      <c r="N30" s="13" t="s">
        <v>97</v>
      </c>
      <c r="O30" s="69"/>
      <c r="P30" s="43"/>
      <c r="Q30" s="2"/>
    </row>
    <row r="31" spans="1:17" ht="26.25" customHeight="1" thickBot="1">
      <c r="A31" s="188"/>
      <c r="B31" s="221" t="s">
        <v>61</v>
      </c>
      <c r="C31" s="222"/>
      <c r="D31" s="222"/>
      <c r="E31" s="20"/>
      <c r="F31" s="128">
        <v>13025</v>
      </c>
      <c r="G31" s="28">
        <v>12917</v>
      </c>
      <c r="H31" s="119">
        <v>11433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38493</v>
      </c>
      <c r="P31" s="41">
        <f>P29-P30</f>
        <v>38070</v>
      </c>
      <c r="Q31" s="42">
        <f>Q29-Q30</f>
        <v>47801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128">
        <v>5087274</v>
      </c>
      <c r="G32" s="28">
        <v>5445262</v>
      </c>
      <c r="H32" s="119">
        <v>4587683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0.6904677589834183</v>
      </c>
      <c r="P32" s="44">
        <f>IF(P5=0,0,P5/(P11+P23))</f>
        <v>0.6789108806558288</v>
      </c>
      <c r="Q32" s="45">
        <f>IF(Q5=0,0,Q5/(Q11+Q23))</f>
        <v>0.4612023852716819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128">
        <v>333281</v>
      </c>
      <c r="G33" s="28">
        <v>730640</v>
      </c>
      <c r="H33" s="119">
        <v>414519</v>
      </c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128">
        <v>4753993</v>
      </c>
      <c r="G34" s="28">
        <v>4714622</v>
      </c>
      <c r="H34" s="119">
        <v>4173164</v>
      </c>
      <c r="I34" s="17"/>
      <c r="J34" s="195" t="s">
        <v>99</v>
      </c>
      <c r="K34" s="196"/>
      <c r="L34" s="196"/>
      <c r="M34" s="196"/>
      <c r="N34" s="13"/>
      <c r="O34" s="165">
        <v>446774</v>
      </c>
      <c r="P34" s="43">
        <v>330000</v>
      </c>
      <c r="Q34" s="124">
        <v>330000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128">
        <v>3975992</v>
      </c>
      <c r="G35" s="28">
        <v>3937397</v>
      </c>
      <c r="H35" s="119">
        <v>3978523</v>
      </c>
      <c r="I35" s="17"/>
      <c r="J35" s="200" t="s">
        <v>132</v>
      </c>
      <c r="K35" s="201"/>
      <c r="L35" s="202" t="s">
        <v>39</v>
      </c>
      <c r="M35" s="203"/>
      <c r="N35" s="13"/>
      <c r="O35" s="165">
        <v>288405</v>
      </c>
      <c r="P35" s="43">
        <v>330000</v>
      </c>
      <c r="Q35" s="124">
        <v>330000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0.8363478869236871</v>
      </c>
      <c r="G36" s="46">
        <f>IF(G35=0,0,G35/G34)</f>
        <v>0.8351458505050882</v>
      </c>
      <c r="H36" s="47">
        <f>IF(H35=0,0,H35/H34)</f>
        <v>0.9533588902808516</v>
      </c>
      <c r="I36" s="17"/>
      <c r="J36" s="195" t="s">
        <v>102</v>
      </c>
      <c r="K36" s="196"/>
      <c r="L36" s="196"/>
      <c r="M36" s="196"/>
      <c r="N36" s="13"/>
      <c r="O36" s="165">
        <v>8580088</v>
      </c>
      <c r="P36" s="43">
        <v>8498384</v>
      </c>
      <c r="Q36" s="124">
        <v>8308801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56">
        <v>162660</v>
      </c>
      <c r="G37" s="22">
        <v>167882</v>
      </c>
      <c r="H37" s="116">
        <v>154018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87">
        <v>1182767</v>
      </c>
      <c r="G38" s="23">
        <v>801357</v>
      </c>
      <c r="H38" s="117">
        <v>1516704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87">
        <v>354753</v>
      </c>
      <c r="G39" s="23">
        <v>338471</v>
      </c>
      <c r="H39" s="117">
        <v>335983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87">
        <v>828014</v>
      </c>
      <c r="G40" s="23">
        <v>462886</v>
      </c>
      <c r="H40" s="117">
        <v>1180721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87">
        <v>137109</v>
      </c>
      <c r="G41" s="23">
        <v>520662</v>
      </c>
      <c r="H41" s="117">
        <v>325563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1482536</v>
      </c>
      <c r="G42" s="33">
        <f>G37+G38+G41</f>
        <v>1489901</v>
      </c>
      <c r="H42" s="34">
        <f>H37+H38+H41</f>
        <v>1996285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166" t="s">
        <v>151</v>
      </c>
      <c r="G43" s="167" t="s">
        <v>152</v>
      </c>
      <c r="H43" s="168" t="s">
        <v>190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87">
        <v>2940</v>
      </c>
      <c r="G44" s="23">
        <v>2940</v>
      </c>
      <c r="H44" s="117">
        <v>2940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127">
        <v>35886</v>
      </c>
      <c r="G45" s="51">
        <v>35886</v>
      </c>
      <c r="H45" s="169">
        <v>35886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128">
        <v>195.8</v>
      </c>
      <c r="G46" s="28">
        <v>194</v>
      </c>
      <c r="H46" s="119">
        <v>193.4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128">
        <v>297.5</v>
      </c>
      <c r="G47" s="28">
        <v>203.5</v>
      </c>
      <c r="H47" s="119">
        <v>471.9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128">
        <v>89.2</v>
      </c>
      <c r="G48" s="28">
        <v>85.96</v>
      </c>
      <c r="H48" s="119">
        <v>84.4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128">
        <v>208.3</v>
      </c>
      <c r="G49" s="28">
        <v>117.56</v>
      </c>
      <c r="H49" s="119">
        <v>387.4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128">
        <v>9.9</v>
      </c>
      <c r="G50" s="28">
        <v>4.2</v>
      </c>
      <c r="H50" s="119">
        <v>2.6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87">
        <v>1450</v>
      </c>
      <c r="G51" s="23">
        <v>1450</v>
      </c>
      <c r="H51" s="117">
        <v>1450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129">
        <v>24624</v>
      </c>
      <c r="G52" s="53">
        <v>24624</v>
      </c>
      <c r="H52" s="170">
        <v>24624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56">
        <v>14</v>
      </c>
      <c r="G53" s="22">
        <v>14</v>
      </c>
      <c r="H53" s="116">
        <v>12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87">
        <v>7</v>
      </c>
      <c r="G54" s="23">
        <v>5</v>
      </c>
      <c r="H54" s="117">
        <v>5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21</v>
      </c>
      <c r="G55" s="33">
        <f>G53+G54</f>
        <v>19</v>
      </c>
      <c r="H55" s="34">
        <f>H53+H54</f>
        <v>17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O52" sqref="O52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153</v>
      </c>
      <c r="P3" s="10" t="s">
        <v>0</v>
      </c>
    </row>
    <row r="4" spans="1:17" ht="26.25" customHeight="1" thickBot="1">
      <c r="A4" s="195" t="s">
        <v>50</v>
      </c>
      <c r="B4" s="196"/>
      <c r="C4" s="196"/>
      <c r="D4" s="196"/>
      <c r="E4" s="13"/>
      <c r="F4" s="14" t="s">
        <v>111</v>
      </c>
      <c r="G4" s="15" t="s">
        <v>112</v>
      </c>
      <c r="H4" s="16" t="s">
        <v>178</v>
      </c>
      <c r="I4" s="17"/>
      <c r="J4" s="195" t="s">
        <v>50</v>
      </c>
      <c r="K4" s="196"/>
      <c r="L4" s="196"/>
      <c r="M4" s="196"/>
      <c r="N4" s="13"/>
      <c r="O4" s="14" t="s">
        <v>111</v>
      </c>
      <c r="P4" s="15" t="s">
        <v>112</v>
      </c>
      <c r="Q4" s="16" t="s">
        <v>178</v>
      </c>
    </row>
    <row r="5" spans="1:17" ht="26.25" customHeight="1" thickBot="1">
      <c r="A5" s="195" t="s">
        <v>1</v>
      </c>
      <c r="B5" s="196"/>
      <c r="C5" s="196"/>
      <c r="D5" s="196"/>
      <c r="E5" s="13"/>
      <c r="F5" s="225">
        <v>25600</v>
      </c>
      <c r="G5" s="226"/>
      <c r="H5" s="227"/>
      <c r="I5" s="17"/>
      <c r="J5" s="187" t="s">
        <v>48</v>
      </c>
      <c r="K5" s="197" t="s">
        <v>69</v>
      </c>
      <c r="L5" s="197"/>
      <c r="M5" s="197"/>
      <c r="N5" s="18" t="s">
        <v>70</v>
      </c>
      <c r="O5" s="54">
        <v>1387165</v>
      </c>
      <c r="P5" s="19">
        <v>1495514</v>
      </c>
      <c r="Q5" s="8">
        <v>1526170</v>
      </c>
    </row>
    <row r="6" spans="1:17" ht="26.25" customHeight="1" thickBot="1">
      <c r="A6" s="195" t="s">
        <v>91</v>
      </c>
      <c r="B6" s="196"/>
      <c r="C6" s="196"/>
      <c r="D6" s="196"/>
      <c r="E6" s="13"/>
      <c r="F6" s="225">
        <v>27120</v>
      </c>
      <c r="G6" s="226"/>
      <c r="H6" s="227"/>
      <c r="I6" s="17"/>
      <c r="J6" s="188"/>
      <c r="K6" s="190" t="s">
        <v>120</v>
      </c>
      <c r="L6" s="198" t="s">
        <v>57</v>
      </c>
      <c r="M6" s="199"/>
      <c r="N6" s="20" t="s">
        <v>121</v>
      </c>
      <c r="O6" s="55">
        <v>1346982</v>
      </c>
      <c r="P6" s="21">
        <v>1330478</v>
      </c>
      <c r="Q6" s="1">
        <v>1358887</v>
      </c>
    </row>
    <row r="7" spans="1:17" ht="26.25" customHeight="1">
      <c r="A7" s="187" t="s">
        <v>43</v>
      </c>
      <c r="B7" s="210" t="s">
        <v>54</v>
      </c>
      <c r="C7" s="197"/>
      <c r="D7" s="197"/>
      <c r="E7" s="18" t="s">
        <v>122</v>
      </c>
      <c r="F7" s="56">
        <v>123411</v>
      </c>
      <c r="G7" s="22">
        <v>125127</v>
      </c>
      <c r="H7" s="7">
        <v>126859</v>
      </c>
      <c r="I7" s="17"/>
      <c r="J7" s="188"/>
      <c r="K7" s="191"/>
      <c r="L7" s="190" t="s">
        <v>123</v>
      </c>
      <c r="M7" s="9" t="s">
        <v>34</v>
      </c>
      <c r="N7" s="20"/>
      <c r="O7" s="55">
        <v>1182159</v>
      </c>
      <c r="P7" s="21">
        <v>1203550</v>
      </c>
      <c r="Q7" s="1">
        <v>1224075</v>
      </c>
    </row>
    <row r="8" spans="1:17" ht="26.25" customHeight="1">
      <c r="A8" s="188"/>
      <c r="B8" s="198" t="s">
        <v>2</v>
      </c>
      <c r="C8" s="199"/>
      <c r="D8" s="199"/>
      <c r="E8" s="20"/>
      <c r="F8" s="57">
        <v>83270</v>
      </c>
      <c r="G8" s="23">
        <v>84994</v>
      </c>
      <c r="H8" s="4">
        <v>87665</v>
      </c>
      <c r="I8" s="24"/>
      <c r="J8" s="188"/>
      <c r="K8" s="191"/>
      <c r="L8" s="191"/>
      <c r="M8" s="9" t="s">
        <v>35</v>
      </c>
      <c r="N8" s="20"/>
      <c r="O8" s="55">
        <v>164717</v>
      </c>
      <c r="P8" s="21">
        <v>126340</v>
      </c>
      <c r="Q8" s="1">
        <v>134248</v>
      </c>
    </row>
    <row r="9" spans="1:17" ht="26.25" customHeight="1">
      <c r="A9" s="188"/>
      <c r="B9" s="198" t="s">
        <v>55</v>
      </c>
      <c r="C9" s="199"/>
      <c r="D9" s="199"/>
      <c r="E9" s="20" t="s">
        <v>124</v>
      </c>
      <c r="F9" s="57">
        <v>83270</v>
      </c>
      <c r="G9" s="23">
        <v>84994</v>
      </c>
      <c r="H9" s="4">
        <v>87665</v>
      </c>
      <c r="I9" s="17"/>
      <c r="J9" s="188"/>
      <c r="K9" s="191"/>
      <c r="L9" s="192"/>
      <c r="M9" s="9" t="s">
        <v>36</v>
      </c>
      <c r="N9" s="20" t="s">
        <v>125</v>
      </c>
      <c r="O9" s="55"/>
      <c r="P9" s="21"/>
      <c r="Q9" s="1"/>
    </row>
    <row r="10" spans="1:17" ht="26.25" customHeight="1">
      <c r="A10" s="188"/>
      <c r="B10" s="198" t="s">
        <v>56</v>
      </c>
      <c r="C10" s="199"/>
      <c r="D10" s="199"/>
      <c r="E10" s="20" t="s">
        <v>52</v>
      </c>
      <c r="F10" s="58">
        <f>IF(F9=0,0,F9/F7)</f>
        <v>0.6747372600497524</v>
      </c>
      <c r="G10" s="25">
        <f>IF(G9=0,0,G9/G7)</f>
        <v>0.6792618699401408</v>
      </c>
      <c r="H10" s="26">
        <f>IF(H9=0,0,H9/H7)</f>
        <v>0.6910428113101947</v>
      </c>
      <c r="I10" s="17"/>
      <c r="J10" s="188"/>
      <c r="K10" s="192"/>
      <c r="L10" s="205" t="s">
        <v>71</v>
      </c>
      <c r="M10" s="206"/>
      <c r="N10" s="27"/>
      <c r="O10" s="55">
        <v>40792</v>
      </c>
      <c r="P10" s="21">
        <v>164615</v>
      </c>
      <c r="Q10" s="1">
        <v>165964</v>
      </c>
    </row>
    <row r="11" spans="1:17" ht="26.25" customHeight="1">
      <c r="A11" s="188"/>
      <c r="B11" s="198" t="s">
        <v>3</v>
      </c>
      <c r="C11" s="199"/>
      <c r="D11" s="199"/>
      <c r="E11" s="20" t="s">
        <v>126</v>
      </c>
      <c r="F11" s="57">
        <v>79635</v>
      </c>
      <c r="G11" s="23">
        <v>81357</v>
      </c>
      <c r="H11" s="4">
        <v>84216</v>
      </c>
      <c r="I11" s="17"/>
      <c r="J11" s="188"/>
      <c r="K11" s="199" t="s">
        <v>72</v>
      </c>
      <c r="L11" s="199"/>
      <c r="M11" s="199"/>
      <c r="N11" s="20" t="s">
        <v>191</v>
      </c>
      <c r="O11" s="59">
        <v>1196555</v>
      </c>
      <c r="P11" s="21">
        <v>1179577</v>
      </c>
      <c r="Q11" s="1">
        <v>1082699</v>
      </c>
    </row>
    <row r="12" spans="1:17" ht="26.25" customHeight="1">
      <c r="A12" s="188"/>
      <c r="B12" s="198" t="s">
        <v>68</v>
      </c>
      <c r="C12" s="199"/>
      <c r="D12" s="199"/>
      <c r="E12" s="20" t="s">
        <v>127</v>
      </c>
      <c r="F12" s="58">
        <f>IF(F11=0,0,F11/F9)</f>
        <v>0.9563468235859253</v>
      </c>
      <c r="G12" s="25">
        <f>IF(G11=0,0,G11/G9)</f>
        <v>0.9572087441466457</v>
      </c>
      <c r="H12" s="26">
        <f>IF(H11=0,0,H11/H9)</f>
        <v>0.9606570467119147</v>
      </c>
      <c r="I12" s="17"/>
      <c r="J12" s="188"/>
      <c r="K12" s="190" t="s">
        <v>128</v>
      </c>
      <c r="L12" s="198" t="s">
        <v>58</v>
      </c>
      <c r="M12" s="199"/>
      <c r="N12" s="20"/>
      <c r="O12" s="55">
        <v>840805</v>
      </c>
      <c r="P12" s="21">
        <v>845933</v>
      </c>
      <c r="Q12" s="1">
        <v>770779</v>
      </c>
    </row>
    <row r="13" spans="1:17" ht="26.25" customHeight="1">
      <c r="A13" s="188"/>
      <c r="B13" s="198" t="s">
        <v>4</v>
      </c>
      <c r="C13" s="199"/>
      <c r="D13" s="199"/>
      <c r="E13" s="20"/>
      <c r="F13" s="60">
        <v>2021</v>
      </c>
      <c r="G13" s="28">
        <v>2107</v>
      </c>
      <c r="H13" s="3">
        <v>2107</v>
      </c>
      <c r="I13" s="17"/>
      <c r="J13" s="188"/>
      <c r="K13" s="191"/>
      <c r="L13" s="190" t="s">
        <v>129</v>
      </c>
      <c r="M13" s="9" t="s">
        <v>33</v>
      </c>
      <c r="N13" s="20"/>
      <c r="O13" s="55">
        <v>80398</v>
      </c>
      <c r="P13" s="21">
        <v>74706</v>
      </c>
      <c r="Q13" s="1">
        <v>77025</v>
      </c>
    </row>
    <row r="14" spans="1:17" ht="26.25" customHeight="1">
      <c r="A14" s="188"/>
      <c r="B14" s="198" t="s">
        <v>5</v>
      </c>
      <c r="C14" s="199"/>
      <c r="D14" s="199"/>
      <c r="E14" s="20"/>
      <c r="F14" s="60">
        <v>1750</v>
      </c>
      <c r="G14" s="28">
        <v>1802</v>
      </c>
      <c r="H14" s="3">
        <v>1813</v>
      </c>
      <c r="I14" s="17"/>
      <c r="J14" s="188"/>
      <c r="K14" s="191"/>
      <c r="L14" s="192"/>
      <c r="M14" s="9" t="s">
        <v>37</v>
      </c>
      <c r="N14" s="20"/>
      <c r="O14" s="55"/>
      <c r="P14" s="21"/>
      <c r="Q14" s="1"/>
    </row>
    <row r="15" spans="1:17" ht="26.25" customHeight="1" thickBot="1">
      <c r="A15" s="189"/>
      <c r="B15" s="193" t="s">
        <v>103</v>
      </c>
      <c r="C15" s="194"/>
      <c r="D15" s="194"/>
      <c r="E15" s="30"/>
      <c r="F15" s="61">
        <v>1750</v>
      </c>
      <c r="G15" s="31">
        <v>1802</v>
      </c>
      <c r="H15" s="32">
        <v>1813</v>
      </c>
      <c r="I15" s="17"/>
      <c r="J15" s="188"/>
      <c r="K15" s="192"/>
      <c r="L15" s="205" t="s">
        <v>38</v>
      </c>
      <c r="M15" s="206"/>
      <c r="N15" s="27"/>
      <c r="O15" s="55">
        <v>355750</v>
      </c>
      <c r="P15" s="21">
        <v>333644</v>
      </c>
      <c r="Q15" s="1">
        <v>311920</v>
      </c>
    </row>
    <row r="16" spans="1:17" ht="26.25" customHeight="1" thickBot="1">
      <c r="A16" s="207" t="s">
        <v>44</v>
      </c>
      <c r="B16" s="210" t="s">
        <v>6</v>
      </c>
      <c r="C16" s="197"/>
      <c r="D16" s="197"/>
      <c r="E16" s="18"/>
      <c r="F16" s="62">
        <v>41523895</v>
      </c>
      <c r="G16" s="22">
        <v>41947649</v>
      </c>
      <c r="H16" s="7">
        <v>42385873</v>
      </c>
      <c r="I16" s="17"/>
      <c r="J16" s="189"/>
      <c r="K16" s="193" t="s">
        <v>73</v>
      </c>
      <c r="L16" s="194"/>
      <c r="M16" s="194"/>
      <c r="N16" s="30" t="s">
        <v>74</v>
      </c>
      <c r="O16" s="63">
        <f>O5-O11</f>
        <v>190610</v>
      </c>
      <c r="P16" s="33">
        <f>P5-P11</f>
        <v>315937</v>
      </c>
      <c r="Q16" s="34">
        <f>Q5-Q11</f>
        <v>443471</v>
      </c>
    </row>
    <row r="17" spans="1:17" ht="26.25" customHeight="1">
      <c r="A17" s="208"/>
      <c r="B17" s="217" t="s">
        <v>7</v>
      </c>
      <c r="C17" s="198" t="s">
        <v>8</v>
      </c>
      <c r="D17" s="199"/>
      <c r="E17" s="20"/>
      <c r="F17" s="57">
        <v>6822000</v>
      </c>
      <c r="G17" s="23">
        <v>6875000</v>
      </c>
      <c r="H17" s="4">
        <v>6947730</v>
      </c>
      <c r="I17" s="17"/>
      <c r="J17" s="187" t="s">
        <v>75</v>
      </c>
      <c r="K17" s="185" t="s">
        <v>76</v>
      </c>
      <c r="L17" s="204"/>
      <c r="M17" s="204"/>
      <c r="N17" s="18" t="s">
        <v>77</v>
      </c>
      <c r="O17" s="54">
        <v>893429</v>
      </c>
      <c r="P17" s="19">
        <v>796510</v>
      </c>
      <c r="Q17" s="8">
        <v>558144</v>
      </c>
    </row>
    <row r="18" spans="1:17" ht="26.25" customHeight="1">
      <c r="A18" s="208"/>
      <c r="B18" s="217"/>
      <c r="C18" s="198" t="s">
        <v>9</v>
      </c>
      <c r="D18" s="199"/>
      <c r="E18" s="20"/>
      <c r="F18" s="57">
        <v>14754400</v>
      </c>
      <c r="G18" s="23">
        <v>14851100</v>
      </c>
      <c r="H18" s="4">
        <v>14942800</v>
      </c>
      <c r="I18" s="17"/>
      <c r="J18" s="188"/>
      <c r="K18" s="190" t="s">
        <v>129</v>
      </c>
      <c r="L18" s="198" t="s">
        <v>92</v>
      </c>
      <c r="M18" s="199"/>
      <c r="N18" s="20"/>
      <c r="O18" s="55">
        <v>241400</v>
      </c>
      <c r="P18" s="21">
        <v>149100</v>
      </c>
      <c r="Q18" s="1">
        <v>185300</v>
      </c>
    </row>
    <row r="19" spans="1:17" ht="26.25" customHeight="1">
      <c r="A19" s="208"/>
      <c r="B19" s="217"/>
      <c r="C19" s="198" t="s">
        <v>10</v>
      </c>
      <c r="D19" s="199"/>
      <c r="E19" s="20"/>
      <c r="F19" s="57">
        <v>1016588</v>
      </c>
      <c r="G19" s="23">
        <v>1023986</v>
      </c>
      <c r="H19" s="4">
        <v>1028810</v>
      </c>
      <c r="I19" s="17"/>
      <c r="J19" s="188"/>
      <c r="K19" s="192"/>
      <c r="L19" s="198" t="s">
        <v>71</v>
      </c>
      <c r="M19" s="199"/>
      <c r="N19" s="20"/>
      <c r="O19" s="59">
        <v>589301</v>
      </c>
      <c r="P19" s="21">
        <v>587012</v>
      </c>
      <c r="Q19" s="1">
        <v>295482</v>
      </c>
    </row>
    <row r="20" spans="1:17" ht="26.25" customHeight="1">
      <c r="A20" s="208"/>
      <c r="B20" s="217"/>
      <c r="C20" s="198" t="s">
        <v>11</v>
      </c>
      <c r="D20" s="199"/>
      <c r="E20" s="20"/>
      <c r="F20" s="57">
        <v>18930907</v>
      </c>
      <c r="G20" s="23">
        <v>19197563</v>
      </c>
      <c r="H20" s="4">
        <v>19466533</v>
      </c>
      <c r="I20" s="17"/>
      <c r="J20" s="188"/>
      <c r="K20" s="198" t="s">
        <v>78</v>
      </c>
      <c r="L20" s="199"/>
      <c r="M20" s="199"/>
      <c r="N20" s="35" t="s">
        <v>79</v>
      </c>
      <c r="O20" s="55">
        <v>1075541</v>
      </c>
      <c r="P20" s="21">
        <v>1009898</v>
      </c>
      <c r="Q20" s="1">
        <v>1074262</v>
      </c>
    </row>
    <row r="21" spans="1:17" ht="26.25" customHeight="1" thickBot="1">
      <c r="A21" s="209"/>
      <c r="B21" s="193" t="s">
        <v>12</v>
      </c>
      <c r="C21" s="194"/>
      <c r="D21" s="194"/>
      <c r="E21" s="30"/>
      <c r="F21" s="64">
        <v>12857100</v>
      </c>
      <c r="G21" s="33">
        <v>12963100</v>
      </c>
      <c r="H21" s="34">
        <v>13108560</v>
      </c>
      <c r="I21" s="17"/>
      <c r="J21" s="188"/>
      <c r="K21" s="190" t="s">
        <v>41</v>
      </c>
      <c r="L21" s="198" t="s">
        <v>80</v>
      </c>
      <c r="M21" s="199"/>
      <c r="N21" s="20"/>
      <c r="O21" s="55">
        <v>513699</v>
      </c>
      <c r="P21" s="21">
        <v>423754</v>
      </c>
      <c r="Q21" s="1">
        <v>438224</v>
      </c>
    </row>
    <row r="22" spans="1:17" ht="26.25" customHeight="1">
      <c r="A22" s="187" t="s">
        <v>45</v>
      </c>
      <c r="B22" s="210" t="s">
        <v>67</v>
      </c>
      <c r="C22" s="197"/>
      <c r="D22" s="197"/>
      <c r="E22" s="18"/>
      <c r="F22" s="65">
        <v>399</v>
      </c>
      <c r="G22" s="36">
        <v>401</v>
      </c>
      <c r="H22" s="37">
        <v>408</v>
      </c>
      <c r="I22" s="17"/>
      <c r="J22" s="188"/>
      <c r="K22" s="191"/>
      <c r="L22" s="6" t="s">
        <v>129</v>
      </c>
      <c r="M22" s="9" t="s">
        <v>101</v>
      </c>
      <c r="N22" s="20"/>
      <c r="O22" s="55"/>
      <c r="P22" s="21"/>
      <c r="Q22" s="1"/>
    </row>
    <row r="23" spans="1:17" ht="26.25" customHeight="1">
      <c r="A23" s="188"/>
      <c r="B23" s="198" t="s">
        <v>13</v>
      </c>
      <c r="C23" s="199"/>
      <c r="D23" s="199"/>
      <c r="E23" s="20"/>
      <c r="F23" s="66" t="s">
        <v>154</v>
      </c>
      <c r="G23" s="6" t="s">
        <v>154</v>
      </c>
      <c r="H23" s="40" t="s">
        <v>154</v>
      </c>
      <c r="I23" s="17"/>
      <c r="J23" s="188"/>
      <c r="K23" s="192"/>
      <c r="L23" s="198" t="s">
        <v>81</v>
      </c>
      <c r="M23" s="199"/>
      <c r="N23" s="20" t="s">
        <v>82</v>
      </c>
      <c r="O23" s="55">
        <v>561842</v>
      </c>
      <c r="P23" s="21">
        <v>586144</v>
      </c>
      <c r="Q23" s="1">
        <v>636038</v>
      </c>
    </row>
    <row r="24" spans="1:17" ht="26.25" customHeight="1" thickBot="1">
      <c r="A24" s="188"/>
      <c r="B24" s="198" t="s">
        <v>113</v>
      </c>
      <c r="C24" s="199"/>
      <c r="D24" s="199"/>
      <c r="E24" s="20"/>
      <c r="F24" s="66"/>
      <c r="G24" s="6"/>
      <c r="H24" s="40"/>
      <c r="I24" s="17"/>
      <c r="J24" s="189"/>
      <c r="K24" s="193" t="s">
        <v>83</v>
      </c>
      <c r="L24" s="194"/>
      <c r="M24" s="194"/>
      <c r="N24" s="30" t="s">
        <v>84</v>
      </c>
      <c r="O24" s="64">
        <f>O17-O20</f>
        <v>-182112</v>
      </c>
      <c r="P24" s="33">
        <f>P17-P20</f>
        <v>-213388</v>
      </c>
      <c r="Q24" s="34">
        <f>Q17-Q20</f>
        <v>-516118</v>
      </c>
    </row>
    <row r="25" spans="1:17" ht="26.25" customHeight="1" thickBot="1">
      <c r="A25" s="188"/>
      <c r="B25" s="198" t="s">
        <v>14</v>
      </c>
      <c r="C25" s="199"/>
      <c r="D25" s="199"/>
      <c r="E25" s="20"/>
      <c r="F25" s="66" t="s">
        <v>155</v>
      </c>
      <c r="G25" s="6" t="s">
        <v>155</v>
      </c>
      <c r="H25" s="40" t="s">
        <v>155</v>
      </c>
      <c r="I25" s="17"/>
      <c r="J25" s="195" t="s">
        <v>85</v>
      </c>
      <c r="K25" s="196"/>
      <c r="L25" s="196"/>
      <c r="M25" s="196"/>
      <c r="N25" s="13" t="s">
        <v>93</v>
      </c>
      <c r="O25" s="68">
        <f>O16+O24</f>
        <v>8498</v>
      </c>
      <c r="P25" s="41">
        <f>P16+P24</f>
        <v>102549</v>
      </c>
      <c r="Q25" s="42">
        <f>Q16+Q24</f>
        <v>-72647</v>
      </c>
    </row>
    <row r="26" spans="1:17" ht="26.25" customHeight="1" thickBot="1">
      <c r="A26" s="188"/>
      <c r="B26" s="198" t="s">
        <v>15</v>
      </c>
      <c r="C26" s="199"/>
      <c r="D26" s="199"/>
      <c r="E26" s="20"/>
      <c r="F26" s="57"/>
      <c r="G26" s="23"/>
      <c r="H26" s="4"/>
      <c r="I26" s="17"/>
      <c r="J26" s="195" t="s">
        <v>40</v>
      </c>
      <c r="K26" s="196"/>
      <c r="L26" s="196"/>
      <c r="M26" s="196"/>
      <c r="N26" s="13" t="s">
        <v>53</v>
      </c>
      <c r="O26" s="69"/>
      <c r="P26" s="43"/>
      <c r="Q26" s="2"/>
    </row>
    <row r="27" spans="1:17" ht="26.25" customHeight="1" thickBot="1">
      <c r="A27" s="188"/>
      <c r="B27" s="223" t="s">
        <v>16</v>
      </c>
      <c r="C27" s="224"/>
      <c r="D27" s="9" t="s">
        <v>59</v>
      </c>
      <c r="E27" s="20"/>
      <c r="F27" s="60"/>
      <c r="G27" s="28"/>
      <c r="H27" s="3"/>
      <c r="I27" s="17"/>
      <c r="J27" s="195" t="s">
        <v>86</v>
      </c>
      <c r="K27" s="196"/>
      <c r="L27" s="196"/>
      <c r="M27" s="196"/>
      <c r="N27" s="13" t="s">
        <v>94</v>
      </c>
      <c r="O27" s="69">
        <v>56713</v>
      </c>
      <c r="P27" s="43">
        <v>65911</v>
      </c>
      <c r="Q27" s="2">
        <v>168460</v>
      </c>
    </row>
    <row r="28" spans="1:17" ht="26.25" customHeight="1" thickBot="1">
      <c r="A28" s="188"/>
      <c r="B28" s="223"/>
      <c r="C28" s="224"/>
      <c r="D28" s="9" t="s">
        <v>60</v>
      </c>
      <c r="E28" s="20"/>
      <c r="F28" s="60"/>
      <c r="G28" s="28"/>
      <c r="H28" s="3"/>
      <c r="I28" s="17"/>
      <c r="J28" s="195" t="s">
        <v>87</v>
      </c>
      <c r="K28" s="196"/>
      <c r="L28" s="196"/>
      <c r="M28" s="196"/>
      <c r="N28" s="13" t="s">
        <v>95</v>
      </c>
      <c r="O28" s="69"/>
      <c r="P28" s="43"/>
      <c r="Q28" s="2"/>
    </row>
    <row r="29" spans="1:17" ht="26.25" customHeight="1" thickBot="1">
      <c r="A29" s="188"/>
      <c r="B29" s="223" t="s">
        <v>17</v>
      </c>
      <c r="C29" s="224"/>
      <c r="D29" s="9" t="s">
        <v>59</v>
      </c>
      <c r="E29" s="20"/>
      <c r="F29" s="60">
        <v>37284</v>
      </c>
      <c r="G29" s="28">
        <v>37617</v>
      </c>
      <c r="H29" s="3">
        <v>35180</v>
      </c>
      <c r="I29" s="17"/>
      <c r="J29" s="195" t="s">
        <v>88</v>
      </c>
      <c r="K29" s="196"/>
      <c r="L29" s="196"/>
      <c r="M29" s="196"/>
      <c r="N29" s="13" t="s">
        <v>96</v>
      </c>
      <c r="O29" s="68">
        <f>O25-O26+O27-O28</f>
        <v>65211</v>
      </c>
      <c r="P29" s="41">
        <f>P25-P26+P27-P28</f>
        <v>168460</v>
      </c>
      <c r="Q29" s="42">
        <f>Q25-Q26+Q27-Q28</f>
        <v>95813</v>
      </c>
    </row>
    <row r="30" spans="1:17" ht="26.25" customHeight="1" thickBot="1">
      <c r="A30" s="188"/>
      <c r="B30" s="223"/>
      <c r="C30" s="224"/>
      <c r="D30" s="9" t="s">
        <v>60</v>
      </c>
      <c r="E30" s="20"/>
      <c r="F30" s="60"/>
      <c r="G30" s="28"/>
      <c r="H30" s="3"/>
      <c r="I30" s="17"/>
      <c r="J30" s="195" t="s">
        <v>89</v>
      </c>
      <c r="K30" s="196"/>
      <c r="L30" s="196"/>
      <c r="M30" s="196"/>
      <c r="N30" s="13" t="s">
        <v>97</v>
      </c>
      <c r="O30" s="69"/>
      <c r="P30" s="43">
        <v>62480</v>
      </c>
      <c r="Q30" s="2">
        <v>2955</v>
      </c>
    </row>
    <row r="31" spans="1:17" ht="26.25" customHeight="1" thickBot="1">
      <c r="A31" s="188"/>
      <c r="B31" s="221" t="s">
        <v>61</v>
      </c>
      <c r="C31" s="222"/>
      <c r="D31" s="222"/>
      <c r="E31" s="20"/>
      <c r="F31" s="158">
        <v>31156</v>
      </c>
      <c r="G31" s="159">
        <v>32407</v>
      </c>
      <c r="H31" s="4">
        <v>31332</v>
      </c>
      <c r="I31" s="17"/>
      <c r="J31" s="195" t="s">
        <v>90</v>
      </c>
      <c r="K31" s="196"/>
      <c r="L31" s="196"/>
      <c r="M31" s="196"/>
      <c r="N31" s="13" t="s">
        <v>98</v>
      </c>
      <c r="O31" s="68">
        <f>O29-O30</f>
        <v>65211</v>
      </c>
      <c r="P31" s="41">
        <f>P29-P30</f>
        <v>105980</v>
      </c>
      <c r="Q31" s="42">
        <f>Q29-Q30</f>
        <v>92858</v>
      </c>
    </row>
    <row r="32" spans="1:17" ht="26.25" customHeight="1" thickBot="1">
      <c r="A32" s="188"/>
      <c r="B32" s="198" t="s">
        <v>105</v>
      </c>
      <c r="C32" s="199"/>
      <c r="D32" s="199"/>
      <c r="E32" s="20"/>
      <c r="F32" s="158">
        <v>11510701</v>
      </c>
      <c r="G32" s="159">
        <v>12031959</v>
      </c>
      <c r="H32" s="4">
        <v>11542864</v>
      </c>
      <c r="I32" s="17"/>
      <c r="J32" s="195" t="s">
        <v>109</v>
      </c>
      <c r="K32" s="196"/>
      <c r="L32" s="196"/>
      <c r="M32" s="196"/>
      <c r="N32" s="13"/>
      <c r="O32" s="70">
        <f>IF(O5=0,0,O5/(O11+O23))</f>
        <v>0.7888804405376033</v>
      </c>
      <c r="P32" s="44">
        <f>IF(P5=0,0,P5/(P11+P23))</f>
        <v>0.8469707275384956</v>
      </c>
      <c r="Q32" s="45">
        <f>IF(Q5=0,0,Q5/(Q11+Q23))</f>
        <v>0.8879601707532915</v>
      </c>
    </row>
    <row r="33" spans="1:17" ht="26.25" customHeight="1" thickBot="1">
      <c r="A33" s="188"/>
      <c r="B33" s="217" t="s">
        <v>100</v>
      </c>
      <c r="C33" s="198" t="s">
        <v>106</v>
      </c>
      <c r="D33" s="199"/>
      <c r="E33" s="20"/>
      <c r="F33" s="60"/>
      <c r="G33" s="28"/>
      <c r="H33" s="3"/>
      <c r="I33" s="17"/>
      <c r="J33" s="195" t="s">
        <v>110</v>
      </c>
      <c r="K33" s="196"/>
      <c r="L33" s="196"/>
      <c r="M33" s="196"/>
      <c r="N33" s="13"/>
      <c r="O33" s="70">
        <f>IF(O31&lt;0,O31/(O6-O9),0)</f>
        <v>0</v>
      </c>
      <c r="P33" s="44">
        <f>IF(P31&lt;0,P31/(P6-P9),0)</f>
        <v>0</v>
      </c>
      <c r="Q33" s="45">
        <f>IF(Q31&lt;0,Q31/(Q6-Q9),0)</f>
        <v>0</v>
      </c>
    </row>
    <row r="34" spans="1:17" ht="26.25" customHeight="1" thickBot="1">
      <c r="A34" s="188"/>
      <c r="B34" s="217"/>
      <c r="C34" s="198" t="s">
        <v>107</v>
      </c>
      <c r="D34" s="199"/>
      <c r="E34" s="20" t="s">
        <v>130</v>
      </c>
      <c r="F34" s="57">
        <v>11510701</v>
      </c>
      <c r="G34" s="23">
        <v>12031959</v>
      </c>
      <c r="H34" s="4">
        <v>11542864</v>
      </c>
      <c r="I34" s="17"/>
      <c r="J34" s="195" t="s">
        <v>99</v>
      </c>
      <c r="K34" s="196"/>
      <c r="L34" s="196"/>
      <c r="M34" s="196"/>
      <c r="N34" s="13"/>
      <c r="O34" s="69">
        <v>794810</v>
      </c>
      <c r="P34" s="43">
        <v>877967</v>
      </c>
      <c r="Q34" s="2">
        <v>595694</v>
      </c>
    </row>
    <row r="35" spans="1:17" ht="26.25" customHeight="1" thickBot="1">
      <c r="A35" s="188"/>
      <c r="B35" s="198" t="s">
        <v>108</v>
      </c>
      <c r="C35" s="199"/>
      <c r="D35" s="199"/>
      <c r="E35" s="20" t="s">
        <v>131</v>
      </c>
      <c r="F35" s="57">
        <v>9434168</v>
      </c>
      <c r="G35" s="23">
        <v>9565922</v>
      </c>
      <c r="H35" s="4">
        <v>9823032</v>
      </c>
      <c r="I35" s="17"/>
      <c r="J35" s="200" t="s">
        <v>132</v>
      </c>
      <c r="K35" s="201"/>
      <c r="L35" s="202" t="s">
        <v>39</v>
      </c>
      <c r="M35" s="203"/>
      <c r="N35" s="13"/>
      <c r="O35" s="69">
        <v>310703</v>
      </c>
      <c r="P35" s="43">
        <v>380889</v>
      </c>
      <c r="Q35" s="2">
        <v>390228</v>
      </c>
    </row>
    <row r="36" spans="1:17" ht="26.25" customHeight="1" thickBot="1">
      <c r="A36" s="189"/>
      <c r="B36" s="193" t="s">
        <v>18</v>
      </c>
      <c r="C36" s="194"/>
      <c r="D36" s="194"/>
      <c r="E36" s="30"/>
      <c r="F36" s="71">
        <f>IF(F35=0,0,F35/F34)</f>
        <v>0.8195997793705179</v>
      </c>
      <c r="G36" s="46">
        <f>IF(G35=0,0,G35/G34)</f>
        <v>0.7950427690120953</v>
      </c>
      <c r="H36" s="47">
        <f>IF(H35=0,0,H35/H34)</f>
        <v>0.851004741977381</v>
      </c>
      <c r="I36" s="17"/>
      <c r="J36" s="195" t="s">
        <v>102</v>
      </c>
      <c r="K36" s="196"/>
      <c r="L36" s="196"/>
      <c r="M36" s="196"/>
      <c r="N36" s="13"/>
      <c r="O36" s="69">
        <v>9993623</v>
      </c>
      <c r="P36" s="43">
        <v>9459879</v>
      </c>
      <c r="Q36" s="2">
        <v>9105840</v>
      </c>
    </row>
    <row r="37" spans="1:17" ht="26.25" customHeight="1">
      <c r="A37" s="207" t="s">
        <v>46</v>
      </c>
      <c r="B37" s="210" t="s">
        <v>19</v>
      </c>
      <c r="C37" s="197"/>
      <c r="D37" s="197"/>
      <c r="E37" s="18"/>
      <c r="F37" s="62">
        <v>164717</v>
      </c>
      <c r="G37" s="22">
        <v>126340</v>
      </c>
      <c r="H37" s="7">
        <v>134248</v>
      </c>
      <c r="I37" s="17"/>
      <c r="J37" s="48"/>
      <c r="K37" s="48"/>
      <c r="L37" s="48"/>
      <c r="M37" s="48"/>
      <c r="N37" s="48"/>
      <c r="O37" s="48"/>
      <c r="P37" s="48"/>
      <c r="Q37" s="48"/>
    </row>
    <row r="38" spans="1:9" ht="26.25" customHeight="1">
      <c r="A38" s="208"/>
      <c r="B38" s="198" t="s">
        <v>20</v>
      </c>
      <c r="C38" s="199"/>
      <c r="D38" s="199"/>
      <c r="E38" s="20"/>
      <c r="F38" s="57">
        <v>1443200</v>
      </c>
      <c r="G38" s="23">
        <v>1309904</v>
      </c>
      <c r="H38" s="4">
        <v>1330314</v>
      </c>
      <c r="I38" s="17"/>
    </row>
    <row r="39" spans="1:9" ht="26.25" customHeight="1">
      <c r="A39" s="208"/>
      <c r="B39" s="217" t="s">
        <v>133</v>
      </c>
      <c r="C39" s="198" t="s">
        <v>21</v>
      </c>
      <c r="D39" s="199"/>
      <c r="E39" s="20"/>
      <c r="F39" s="57">
        <v>751797</v>
      </c>
      <c r="G39" s="23">
        <v>803063</v>
      </c>
      <c r="H39" s="4">
        <v>723106</v>
      </c>
      <c r="I39" s="17"/>
    </row>
    <row r="40" spans="1:9" ht="26.25" customHeight="1">
      <c r="A40" s="208"/>
      <c r="B40" s="217"/>
      <c r="C40" s="198" t="s">
        <v>22</v>
      </c>
      <c r="D40" s="199"/>
      <c r="E40" s="20"/>
      <c r="F40" s="57">
        <v>691403</v>
      </c>
      <c r="G40" s="23">
        <v>506841</v>
      </c>
      <c r="H40" s="4">
        <v>607208</v>
      </c>
      <c r="I40" s="17"/>
    </row>
    <row r="41" spans="1:9" ht="26.25" customHeight="1">
      <c r="A41" s="208"/>
      <c r="B41" s="198" t="s">
        <v>23</v>
      </c>
      <c r="C41" s="199"/>
      <c r="D41" s="199"/>
      <c r="E41" s="20"/>
      <c r="F41" s="57">
        <v>150480</v>
      </c>
      <c r="G41" s="23">
        <v>329477</v>
      </c>
      <c r="H41" s="4">
        <v>254175</v>
      </c>
      <c r="I41" s="17"/>
    </row>
    <row r="42" spans="1:9" ht="26.25" customHeight="1" thickBot="1">
      <c r="A42" s="209"/>
      <c r="B42" s="193" t="s">
        <v>24</v>
      </c>
      <c r="C42" s="194"/>
      <c r="D42" s="194"/>
      <c r="E42" s="30"/>
      <c r="F42" s="64">
        <f>F37+F38+F41</f>
        <v>1758397</v>
      </c>
      <c r="G42" s="33">
        <f>G37+G38+G41</f>
        <v>1765721</v>
      </c>
      <c r="H42" s="34">
        <f>H37+H38+H41</f>
        <v>1718737</v>
      </c>
      <c r="I42" s="17"/>
    </row>
    <row r="43" spans="1:9" ht="26.25" customHeight="1">
      <c r="A43" s="207" t="s">
        <v>47</v>
      </c>
      <c r="B43" s="218" t="s">
        <v>49</v>
      </c>
      <c r="C43" s="210" t="s">
        <v>25</v>
      </c>
      <c r="D43" s="197"/>
      <c r="E43" s="18"/>
      <c r="F43" s="62" t="s">
        <v>156</v>
      </c>
      <c r="G43" s="22" t="s">
        <v>156</v>
      </c>
      <c r="H43" s="7" t="s">
        <v>156</v>
      </c>
      <c r="I43" s="17"/>
    </row>
    <row r="44" spans="1:9" ht="26.25" customHeight="1">
      <c r="A44" s="208"/>
      <c r="B44" s="219"/>
      <c r="C44" s="198" t="s">
        <v>62</v>
      </c>
      <c r="D44" s="199"/>
      <c r="E44" s="20"/>
      <c r="F44" s="57">
        <v>1890</v>
      </c>
      <c r="G44" s="23">
        <v>1890</v>
      </c>
      <c r="H44" s="4">
        <v>1890</v>
      </c>
      <c r="I44" s="17"/>
    </row>
    <row r="45" spans="1:9" ht="26.25" customHeight="1">
      <c r="A45" s="208"/>
      <c r="B45" s="219"/>
      <c r="C45" s="198" t="s">
        <v>26</v>
      </c>
      <c r="D45" s="199"/>
      <c r="E45" s="20"/>
      <c r="F45" s="72">
        <v>36617</v>
      </c>
      <c r="G45" s="51">
        <v>36617</v>
      </c>
      <c r="H45" s="52">
        <v>36617</v>
      </c>
      <c r="I45" s="17"/>
    </row>
    <row r="46" spans="1:9" ht="26.25" customHeight="1">
      <c r="A46" s="208"/>
      <c r="B46" s="219"/>
      <c r="C46" s="198" t="s">
        <v>63</v>
      </c>
      <c r="D46" s="199"/>
      <c r="E46" s="20"/>
      <c r="F46" s="60">
        <v>125</v>
      </c>
      <c r="G46" s="28">
        <v>126</v>
      </c>
      <c r="H46" s="3">
        <v>125</v>
      </c>
      <c r="I46" s="17"/>
    </row>
    <row r="47" spans="1:9" ht="26.25" customHeight="1">
      <c r="A47" s="208"/>
      <c r="B47" s="219"/>
      <c r="C47" s="198" t="s">
        <v>64</v>
      </c>
      <c r="D47" s="199"/>
      <c r="E47" s="20"/>
      <c r="F47" s="60">
        <v>153</v>
      </c>
      <c r="G47" s="28">
        <v>137</v>
      </c>
      <c r="H47" s="3">
        <v>136</v>
      </c>
      <c r="I47" s="17"/>
    </row>
    <row r="48" spans="1:9" ht="26.25" customHeight="1">
      <c r="A48" s="208"/>
      <c r="B48" s="219"/>
      <c r="C48" s="217" t="s">
        <v>134</v>
      </c>
      <c r="D48" s="9" t="s">
        <v>65</v>
      </c>
      <c r="E48" s="20"/>
      <c r="F48" s="60">
        <v>80</v>
      </c>
      <c r="G48" s="28">
        <v>84</v>
      </c>
      <c r="H48" s="3">
        <v>74</v>
      </c>
      <c r="I48" s="17"/>
    </row>
    <row r="49" spans="1:9" ht="26.25" customHeight="1">
      <c r="A49" s="208"/>
      <c r="B49" s="220"/>
      <c r="C49" s="217"/>
      <c r="D49" s="9" t="s">
        <v>66</v>
      </c>
      <c r="E49" s="20"/>
      <c r="F49" s="60">
        <v>73</v>
      </c>
      <c r="G49" s="28">
        <v>53</v>
      </c>
      <c r="H49" s="3">
        <v>62</v>
      </c>
      <c r="I49" s="17"/>
    </row>
    <row r="50" spans="1:9" ht="26.25" customHeight="1">
      <c r="A50" s="208"/>
      <c r="B50" s="211" t="s">
        <v>42</v>
      </c>
      <c r="C50" s="212"/>
      <c r="D50" s="9" t="s">
        <v>27</v>
      </c>
      <c r="E50" s="20"/>
      <c r="F50" s="60">
        <v>3.6</v>
      </c>
      <c r="G50" s="28">
        <v>2.7</v>
      </c>
      <c r="H50" s="3">
        <v>1.7</v>
      </c>
      <c r="I50" s="17"/>
    </row>
    <row r="51" spans="1:9" ht="26.25" customHeight="1">
      <c r="A51" s="208"/>
      <c r="B51" s="213"/>
      <c r="C51" s="214"/>
      <c r="D51" s="9" t="s">
        <v>104</v>
      </c>
      <c r="E51" s="20"/>
      <c r="F51" s="57">
        <v>255</v>
      </c>
      <c r="G51" s="23">
        <v>255</v>
      </c>
      <c r="H51" s="4">
        <v>255</v>
      </c>
      <c r="I51" s="17"/>
    </row>
    <row r="52" spans="1:9" ht="26.25" customHeight="1" thickBot="1">
      <c r="A52" s="209"/>
      <c r="B52" s="215"/>
      <c r="C52" s="216"/>
      <c r="D52" s="29" t="s">
        <v>28</v>
      </c>
      <c r="E52" s="30"/>
      <c r="F52" s="73">
        <v>27013</v>
      </c>
      <c r="G52" s="53">
        <v>27013</v>
      </c>
      <c r="H52" s="5">
        <v>27013</v>
      </c>
      <c r="I52" s="17"/>
    </row>
    <row r="53" spans="1:9" ht="26.25" customHeight="1">
      <c r="A53" s="207" t="s">
        <v>29</v>
      </c>
      <c r="B53" s="210" t="s">
        <v>30</v>
      </c>
      <c r="C53" s="197"/>
      <c r="D53" s="197"/>
      <c r="E53" s="18"/>
      <c r="F53" s="62">
        <v>10</v>
      </c>
      <c r="G53" s="22">
        <v>10</v>
      </c>
      <c r="H53" s="7">
        <v>10</v>
      </c>
      <c r="I53" s="17"/>
    </row>
    <row r="54" spans="1:9" ht="26.25" customHeight="1">
      <c r="A54" s="208"/>
      <c r="B54" s="198" t="s">
        <v>31</v>
      </c>
      <c r="C54" s="199"/>
      <c r="D54" s="199"/>
      <c r="E54" s="20"/>
      <c r="F54" s="57">
        <v>4</v>
      </c>
      <c r="G54" s="23">
        <v>4</v>
      </c>
      <c r="H54" s="4">
        <v>4</v>
      </c>
      <c r="I54" s="17"/>
    </row>
    <row r="55" spans="1:8" ht="26.25" customHeight="1" thickBot="1">
      <c r="A55" s="209"/>
      <c r="B55" s="193" t="s">
        <v>32</v>
      </c>
      <c r="C55" s="194"/>
      <c r="D55" s="194"/>
      <c r="E55" s="30"/>
      <c r="F55" s="64">
        <f>F53+F54</f>
        <v>14</v>
      </c>
      <c r="G55" s="33">
        <f>G53+G54</f>
        <v>14</v>
      </c>
      <c r="H55" s="34">
        <f>H53+H54</f>
        <v>14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 </cp:lastModifiedBy>
  <cp:lastPrinted>2009-03-19T01:41:37Z</cp:lastPrinted>
  <dcterms:created xsi:type="dcterms:W3CDTF">2001-06-13T23:47:06Z</dcterms:created>
  <dcterms:modified xsi:type="dcterms:W3CDTF">2009-03-19T01:41:48Z</dcterms:modified>
  <cp:category/>
  <cp:version/>
  <cp:contentType/>
  <cp:contentStatus/>
</cp:coreProperties>
</file>