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3870" windowWidth="14955" windowHeight="8550" activeTab="0"/>
  </bookViews>
  <sheets>
    <sheet name="東金市" sheetId="1" r:id="rId1"/>
    <sheet name="習志野市" sheetId="2" r:id="rId2"/>
    <sheet name="大網白里市" sheetId="3" r:id="rId3"/>
    <sheet name="九十九里町" sheetId="4" r:id="rId4"/>
    <sheet name="白子町" sheetId="5" r:id="rId5"/>
    <sheet name="長南町" sheetId="6" r:id="rId6"/>
  </sheets>
  <definedNames>
    <definedName name="_xlnm.Print_Area" localSheetId="3">'九十九里町'!$A$1:$S$61</definedName>
    <definedName name="_xlnm.Print_Area" localSheetId="1">'習志野市'!$A$1:$S$61</definedName>
    <definedName name="_xlnm.Print_Area" localSheetId="2">'大網白里市'!$A$1:$S$61</definedName>
    <definedName name="_xlnm.Print_Area" localSheetId="5">'長南町'!$A$1:$S$61</definedName>
    <definedName name="_xlnm.Print_Area" localSheetId="0">'東金市'!$A$1:$S$61</definedName>
    <definedName name="_xlnm.Print_Area" localSheetId="4">'白子町'!$A$1:$S$61</definedName>
  </definedNames>
  <calcPr fullCalcOnLoad="1"/>
</workbook>
</file>

<file path=xl/sharedStrings.xml><?xml version="1.0" encoding="utf-8"?>
<sst xmlns="http://schemas.openxmlformats.org/spreadsheetml/2006/main" count="1249" uniqueCount="213">
  <si>
    <t>経営比率</t>
  </si>
  <si>
    <t>財務分析</t>
  </si>
  <si>
    <t>料金収入に対する比率(%)</t>
  </si>
  <si>
    <t>(ｍ)</t>
  </si>
  <si>
    <t>業 務</t>
  </si>
  <si>
    <t>収 益 的 収 支</t>
  </si>
  <si>
    <t>う ち</t>
  </si>
  <si>
    <t xml:space="preserve">  事業開始年月日</t>
  </si>
  <si>
    <t xml:space="preserve">  法適用年月日</t>
  </si>
  <si>
    <t xml:space="preserve">  管 理 者</t>
  </si>
  <si>
    <t xml:space="preserve">  計画供給戸数</t>
  </si>
  <si>
    <t xml:space="preserve">  現在供給戸数</t>
  </si>
  <si>
    <t xml:space="preserve">  普 及 率</t>
  </si>
  <si>
    <t xml:space="preserve">  C/A</t>
  </si>
  <si>
    <t xml:space="preserve">  C/B</t>
  </si>
  <si>
    <t xml:space="preserve">  基 数</t>
  </si>
  <si>
    <t xml:space="preserve">  能 力</t>
  </si>
  <si>
    <t xml:space="preserve">  導管延長</t>
  </si>
  <si>
    <t xml:space="preserve">  年間ガス生産量</t>
  </si>
  <si>
    <t xml:space="preserve">  年間ガス購入量</t>
  </si>
  <si>
    <t xml:space="preserve">  年間自家使用量 </t>
  </si>
  <si>
    <t xml:space="preserve">  年間勘定外ガス</t>
  </si>
  <si>
    <t xml:space="preserve">  現行料金実施年月日</t>
  </si>
  <si>
    <t xml:space="preserve">  基本使用量</t>
  </si>
  <si>
    <t xml:space="preserve">  基本料金</t>
  </si>
  <si>
    <t xml:space="preserve">  超過料金 </t>
  </si>
  <si>
    <t xml:space="preserve">  損益勘定所属職員数</t>
  </si>
  <si>
    <t xml:space="preserve">  資本勘定所属職員数</t>
  </si>
  <si>
    <t xml:space="preserve"> </t>
  </si>
  <si>
    <t xml:space="preserve">  導管使用効率</t>
  </si>
  <si>
    <t xml:space="preserve">  料金単価</t>
  </si>
  <si>
    <t xml:space="preserve">  供給原価</t>
  </si>
  <si>
    <t xml:space="preserve">  供給戸数</t>
  </si>
  <si>
    <t xml:space="preserve">  販 売 量</t>
  </si>
  <si>
    <t xml:space="preserve">  営業収益</t>
  </si>
  <si>
    <t xml:space="preserve">  職員給与費</t>
  </si>
  <si>
    <t xml:space="preserve">  支払利息</t>
  </si>
  <si>
    <t xml:space="preserve">  減価償却費</t>
  </si>
  <si>
    <t xml:space="preserve">  そ の 他</t>
  </si>
  <si>
    <t xml:space="preserve">  流動比率</t>
  </si>
  <si>
    <t xml:space="preserve">  経常収支比率</t>
  </si>
  <si>
    <t xml:space="preserve">  営業収支比率</t>
  </si>
  <si>
    <t xml:space="preserve">  不良債務比率</t>
  </si>
  <si>
    <t xml:space="preserve">  企業債利息</t>
  </si>
  <si>
    <t xml:space="preserve">  総 収 益 (B+E)</t>
  </si>
  <si>
    <t xml:space="preserve">  ガス売上収益</t>
  </si>
  <si>
    <t xml:space="preserve">  受託工事収益</t>
  </si>
  <si>
    <t xml:space="preserve">  他会計負担金</t>
  </si>
  <si>
    <t xml:space="preserve">  営業外収益</t>
  </si>
  <si>
    <t xml:space="preserve">  特別利益</t>
  </si>
  <si>
    <t xml:space="preserve">  総 費 用 (G+J)</t>
  </si>
  <si>
    <t xml:space="preserve">  経常費用 (H+I)</t>
  </si>
  <si>
    <t xml:space="preserve">  営業費用</t>
  </si>
  <si>
    <t xml:space="preserve">  職員給与費</t>
  </si>
  <si>
    <t xml:space="preserve">  受託工事費</t>
  </si>
  <si>
    <t xml:space="preserve">  減価償却費</t>
  </si>
  <si>
    <t xml:space="preserve">  原料費及び購入ガス費</t>
  </si>
  <si>
    <t xml:space="preserve">  営業外費用</t>
  </si>
  <si>
    <t xml:space="preserve">  特別損失</t>
  </si>
  <si>
    <t xml:space="preserve">  経常利益(経常損失) (B-G)</t>
  </si>
  <si>
    <t xml:space="preserve">  純 利 益(純損失) (A-F)</t>
  </si>
  <si>
    <t xml:space="preserve">  資本的収入</t>
  </si>
  <si>
    <t xml:space="preserve">  企 業 債</t>
  </si>
  <si>
    <t xml:space="preserve">  他会計繰入金</t>
  </si>
  <si>
    <t xml:space="preserve">  工事負担金</t>
  </si>
  <si>
    <t xml:space="preserve">  資本的支出</t>
  </si>
  <si>
    <t xml:space="preserve">  建設改良費</t>
  </si>
  <si>
    <t xml:space="preserve">  企業債償還元金</t>
  </si>
  <si>
    <t xml:space="preserve">  収支差引 (K-L)</t>
  </si>
  <si>
    <t xml:space="preserve">  補てん財源</t>
  </si>
  <si>
    <t xml:space="preserve">  補てん財源不足額 （M+N）</t>
  </si>
  <si>
    <t xml:space="preserve">  余裕資金又は不良債務(△)</t>
  </si>
  <si>
    <t xml:space="preserve">  当年度繰入金合計</t>
  </si>
  <si>
    <t xml:space="preserve">  支出決算規模</t>
  </si>
  <si>
    <t xml:space="preserve">  固定資産</t>
  </si>
  <si>
    <t xml:space="preserve">  償却資産</t>
  </si>
  <si>
    <t xml:space="preserve">  流動資産</t>
  </si>
  <si>
    <t xml:space="preserve">  現金・預金</t>
  </si>
  <si>
    <t xml:space="preserve">  未 収 金</t>
  </si>
  <si>
    <t xml:space="preserve">  貯 蔵 品</t>
  </si>
  <si>
    <t xml:space="preserve">  繰延勘定</t>
  </si>
  <si>
    <t xml:space="preserve">  資産合計</t>
  </si>
  <si>
    <t xml:space="preserve">  固定負債</t>
  </si>
  <si>
    <t xml:space="preserve">  流動負債</t>
  </si>
  <si>
    <t xml:space="preserve">  一時借入金</t>
  </si>
  <si>
    <t xml:space="preserve">  未払金・未払費用</t>
  </si>
  <si>
    <t xml:space="preserve">  負債合計</t>
  </si>
  <si>
    <t xml:space="preserve">  資 本 金</t>
  </si>
  <si>
    <t xml:space="preserve">  自己資本金</t>
  </si>
  <si>
    <t xml:space="preserve">  他会計借入金</t>
  </si>
  <si>
    <t xml:space="preserve">  剰 余 金</t>
  </si>
  <si>
    <t xml:space="preserve">  資本剰余金</t>
  </si>
  <si>
    <t xml:space="preserve">  積 立 金</t>
  </si>
  <si>
    <t xml:space="preserve">  当年度未処分利益剰余金</t>
  </si>
  <si>
    <t xml:space="preserve">  資本合計</t>
  </si>
  <si>
    <t>（金額：千円）</t>
  </si>
  <si>
    <t>項目</t>
  </si>
  <si>
    <t>年度</t>
  </si>
  <si>
    <t>A</t>
  </si>
  <si>
    <t>職員数</t>
  </si>
  <si>
    <t>(円)</t>
  </si>
  <si>
    <t>計</t>
  </si>
  <si>
    <t>職員一人当り</t>
  </si>
  <si>
    <t>（戸/人）</t>
  </si>
  <si>
    <t>（千円/人）</t>
  </si>
  <si>
    <t>費用構成比率</t>
  </si>
  <si>
    <t>（%）</t>
  </si>
  <si>
    <t>（%）</t>
  </si>
  <si>
    <t>（%）</t>
  </si>
  <si>
    <t>施  設</t>
  </si>
  <si>
    <t>料  金</t>
  </si>
  <si>
    <t>内訳</t>
  </si>
  <si>
    <t>資  本</t>
  </si>
  <si>
    <t>負 債</t>
  </si>
  <si>
    <t>貸 借 対 照 表</t>
  </si>
  <si>
    <t>資  産</t>
  </si>
  <si>
    <t xml:space="preserve">  累積欠損金比率</t>
  </si>
  <si>
    <t xml:space="preserve">  企業債償還元金</t>
  </si>
  <si>
    <t xml:space="preserve">  企業債元利償還金</t>
  </si>
  <si>
    <t>ガ ス 事 業 の 経 営 状 況 （法適）</t>
  </si>
  <si>
    <t>B</t>
  </si>
  <si>
    <t>C</t>
  </si>
  <si>
    <t>（%）</t>
  </si>
  <si>
    <t>D</t>
  </si>
  <si>
    <t>（%）</t>
  </si>
  <si>
    <t>うち</t>
  </si>
  <si>
    <t>ガスホルダー</t>
  </si>
  <si>
    <t>E</t>
  </si>
  <si>
    <t>F</t>
  </si>
  <si>
    <t>G</t>
  </si>
  <si>
    <t>H</t>
  </si>
  <si>
    <t>うち</t>
  </si>
  <si>
    <t>I</t>
  </si>
  <si>
    <t>うち</t>
  </si>
  <si>
    <t>J</t>
  </si>
  <si>
    <t>K</t>
  </si>
  <si>
    <t>L</t>
  </si>
  <si>
    <t>うち</t>
  </si>
  <si>
    <t>M</t>
  </si>
  <si>
    <t>N</t>
  </si>
  <si>
    <t>（%）</t>
  </si>
  <si>
    <t>うち</t>
  </si>
  <si>
    <t>（%）</t>
  </si>
  <si>
    <t>うち</t>
  </si>
  <si>
    <t>（%）</t>
  </si>
  <si>
    <t>（%）</t>
  </si>
  <si>
    <t>（%）</t>
  </si>
  <si>
    <t>（%）</t>
  </si>
  <si>
    <t>うち</t>
  </si>
  <si>
    <t xml:space="preserve">  年間ガス供給実績</t>
  </si>
  <si>
    <t xml:space="preserve">  固定資産使用効率</t>
  </si>
  <si>
    <t xml:space="preserve">  自己資本構成比率</t>
  </si>
  <si>
    <t xml:space="preserve">  行政区域内戸数</t>
  </si>
  <si>
    <t>A</t>
  </si>
  <si>
    <t>うち</t>
  </si>
  <si>
    <t>B</t>
  </si>
  <si>
    <t>C</t>
  </si>
  <si>
    <t>資本的収支</t>
  </si>
  <si>
    <t xml:space="preserve">  経常収益 (C+D)</t>
  </si>
  <si>
    <t xml:space="preserve">  認可料金</t>
  </si>
  <si>
    <t xml:space="preserve">  認可料金</t>
  </si>
  <si>
    <t xml:space="preserve">  購入ガス費</t>
  </si>
  <si>
    <t>(1000MJ)</t>
  </si>
  <si>
    <t>簡易ガス料金</t>
  </si>
  <si>
    <t>(１０００ＭＪ/m)</t>
  </si>
  <si>
    <t>(１０００ＭＪ/万円)</t>
  </si>
  <si>
    <t>(１０００ＭＪ/人)</t>
  </si>
  <si>
    <t>（円・銭）</t>
  </si>
  <si>
    <t>（円・銭）</t>
  </si>
  <si>
    <t xml:space="preserve">  他会計補助金</t>
  </si>
  <si>
    <t xml:space="preserve">  減価償却累計額(△)</t>
  </si>
  <si>
    <t>平成23年度</t>
  </si>
  <si>
    <t>平成24年度</t>
  </si>
  <si>
    <t>平成25年度</t>
  </si>
  <si>
    <r>
      <t>(m</t>
    </r>
    <r>
      <rPr>
        <vertAlign val="superscript"/>
        <sz val="14"/>
        <rFont val="ＭＳ Ｐゴシック"/>
        <family val="3"/>
      </rPr>
      <t>3</t>
    </r>
    <r>
      <rPr>
        <sz val="14"/>
        <rFont val="ＭＳ Ｐゴシック"/>
        <family val="3"/>
      </rPr>
      <t>)</t>
    </r>
  </si>
  <si>
    <r>
      <t>(m</t>
    </r>
    <r>
      <rPr>
        <vertAlign val="superscript"/>
        <sz val="14"/>
        <rFont val="ＭＳ Ｐゴシック"/>
        <family val="3"/>
      </rPr>
      <t>3</t>
    </r>
    <r>
      <rPr>
        <sz val="14"/>
        <rFont val="ＭＳ Ｐゴシック"/>
        <family val="3"/>
      </rPr>
      <t>)</t>
    </r>
  </si>
  <si>
    <r>
      <t>(円・銭/m</t>
    </r>
    <r>
      <rPr>
        <vertAlign val="superscript"/>
        <sz val="14"/>
        <rFont val="ＭＳ Ｐゴシック"/>
        <family val="3"/>
      </rPr>
      <t>3</t>
    </r>
    <r>
      <rPr>
        <sz val="14"/>
        <rFont val="ＭＳ Ｐゴシック"/>
        <family val="3"/>
      </rPr>
      <t>)</t>
    </r>
  </si>
  <si>
    <r>
      <t>41.8605
MJ/m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 xml:space="preserve">
換算</t>
    </r>
  </si>
  <si>
    <r>
      <t>販売量
1m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 xml:space="preserve">当り
</t>
    </r>
  </si>
  <si>
    <t>非設置</t>
  </si>
  <si>
    <t>設置</t>
  </si>
  <si>
    <t>S.50.7.1</t>
  </si>
  <si>
    <t>A</t>
  </si>
  <si>
    <t>う ち</t>
  </si>
  <si>
    <t>B</t>
  </si>
  <si>
    <t>C</t>
  </si>
  <si>
    <t>うち</t>
  </si>
  <si>
    <t xml:space="preserve">  C/A</t>
  </si>
  <si>
    <t>（%）</t>
  </si>
  <si>
    <t>D</t>
  </si>
  <si>
    <t xml:space="preserve">  C/B</t>
  </si>
  <si>
    <t>ガスホルダー</t>
  </si>
  <si>
    <t>E</t>
  </si>
  <si>
    <r>
      <t>(m</t>
    </r>
    <r>
      <rPr>
        <vertAlign val="superscript"/>
        <sz val="14"/>
        <rFont val="ＭＳ Ｐゴシック"/>
        <family val="3"/>
      </rPr>
      <t>3</t>
    </r>
    <r>
      <rPr>
        <sz val="14"/>
        <rFont val="ＭＳ Ｐゴシック"/>
        <family val="3"/>
      </rPr>
      <t>)</t>
    </r>
  </si>
  <si>
    <t>F</t>
  </si>
  <si>
    <t>(ｍ)</t>
  </si>
  <si>
    <t>G</t>
  </si>
  <si>
    <t>(1000MJ)</t>
  </si>
  <si>
    <t>H</t>
  </si>
  <si>
    <t>I</t>
  </si>
  <si>
    <t>J</t>
  </si>
  <si>
    <t>K</t>
  </si>
  <si>
    <t>L</t>
  </si>
  <si>
    <t xml:space="preserve"> </t>
  </si>
  <si>
    <t>(１０００ＭＪ/m)</t>
  </si>
  <si>
    <t>M</t>
  </si>
  <si>
    <t>N</t>
  </si>
  <si>
    <t>（団体名）　東金市　　　　　　　　　　　　　　　　　　</t>
  </si>
  <si>
    <t>（団体名）　習志野市　　　　　　　　　　　　　　　　</t>
  </si>
  <si>
    <t>（団体名）　大網白里市　　　　　　　　　　　　　　</t>
  </si>
  <si>
    <t>（団体名）　九十九里町　　　　　　　　　　　　　　　</t>
  </si>
  <si>
    <t>（団体名）　白子町　　　　　　　　　　　　　　　　　　</t>
  </si>
  <si>
    <t>（団体名）　長南町　　　　　　　　　　　　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</si>
</sst>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▲ &quot;#,##0.0"/>
    <numFmt numFmtId="179" formatCode="#,##0;&quot;▲ &quot;#,##0"/>
    <numFmt numFmtId="180" formatCode="#,##0.00;&quot;△ &quot;#,##0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vertAlign val="superscript"/>
      <sz val="14"/>
      <name val="ＭＳ Ｐゴシック"/>
      <family val="3"/>
    </font>
    <font>
      <vertAlign val="superscript"/>
      <sz val="12"/>
      <name val="ＭＳ Ｐ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4"/>
      <color indexed="8"/>
      <name val="ＭＳ Ｐ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Fill="1" applyAlignment="1">
      <alignment/>
    </xf>
    <xf numFmtId="38" fontId="2" fillId="0" borderId="10" xfId="49" applyFont="1" applyFill="1" applyBorder="1" applyAlignment="1">
      <alignment/>
    </xf>
    <xf numFmtId="38" fontId="2" fillId="0" borderId="11" xfId="49" applyFont="1" applyFill="1" applyBorder="1" applyAlignment="1">
      <alignment vertical="center"/>
    </xf>
    <xf numFmtId="38" fontId="2" fillId="0" borderId="11" xfId="49" applyFont="1" applyFill="1" applyBorder="1" applyAlignment="1">
      <alignment horizontal="right" vertical="top"/>
    </xf>
    <xf numFmtId="0" fontId="2" fillId="0" borderId="0" xfId="0" applyFont="1" applyFill="1" applyAlignment="1">
      <alignment horizontal="centerContinuous"/>
    </xf>
    <xf numFmtId="38" fontId="3" fillId="0" borderId="12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38" fontId="3" fillId="0" borderId="19" xfId="49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 horizontal="right" vertical="center"/>
    </xf>
    <xf numFmtId="0" fontId="3" fillId="0" borderId="22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176" fontId="3" fillId="0" borderId="15" xfId="49" applyNumberFormat="1" applyFont="1" applyFill="1" applyBorder="1" applyAlignment="1">
      <alignment vertical="center"/>
    </xf>
    <xf numFmtId="176" fontId="3" fillId="0" borderId="18" xfId="49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 shrinkToFit="1"/>
    </xf>
    <xf numFmtId="177" fontId="3" fillId="0" borderId="15" xfId="49" applyNumberFormat="1" applyFont="1" applyFill="1" applyBorder="1" applyAlignment="1">
      <alignment vertical="center"/>
    </xf>
    <xf numFmtId="177" fontId="3" fillId="0" borderId="18" xfId="49" applyNumberFormat="1" applyFont="1" applyFill="1" applyBorder="1" applyAlignment="1">
      <alignment vertical="center"/>
    </xf>
    <xf numFmtId="177" fontId="3" fillId="0" borderId="17" xfId="49" applyNumberFormat="1" applyFont="1" applyFill="1" applyBorder="1" applyAlignment="1">
      <alignment vertical="center"/>
    </xf>
    <xf numFmtId="177" fontId="3" fillId="0" borderId="33" xfId="49" applyNumberFormat="1" applyFont="1" applyFill="1" applyBorder="1" applyAlignment="1">
      <alignment vertical="center"/>
    </xf>
    <xf numFmtId="177" fontId="3" fillId="0" borderId="25" xfId="49" applyNumberFormat="1" applyFont="1" applyFill="1" applyBorder="1" applyAlignment="1">
      <alignment vertical="center"/>
    </xf>
    <xf numFmtId="177" fontId="3" fillId="0" borderId="34" xfId="49" applyNumberFormat="1" applyFont="1" applyFill="1" applyBorder="1" applyAlignment="1">
      <alignment vertical="center"/>
    </xf>
    <xf numFmtId="38" fontId="3" fillId="0" borderId="33" xfId="49" applyFont="1" applyFill="1" applyBorder="1" applyAlignment="1">
      <alignment vertical="center"/>
    </xf>
    <xf numFmtId="177" fontId="3" fillId="0" borderId="23" xfId="49" applyNumberFormat="1" applyFont="1" applyFill="1" applyBorder="1" applyAlignment="1">
      <alignment vertical="center"/>
    </xf>
    <xf numFmtId="177" fontId="3" fillId="0" borderId="35" xfId="49" applyNumberFormat="1" applyFont="1" applyFill="1" applyBorder="1" applyAlignment="1">
      <alignment vertical="center"/>
    </xf>
    <xf numFmtId="177" fontId="3" fillId="0" borderId="36" xfId="49" applyNumberFormat="1" applyFont="1" applyFill="1" applyBorder="1" applyAlignment="1">
      <alignment vertical="center"/>
    </xf>
    <xf numFmtId="177" fontId="3" fillId="0" borderId="37" xfId="49" applyNumberFormat="1" applyFont="1" applyFill="1" applyBorder="1" applyAlignment="1">
      <alignment vertical="center"/>
    </xf>
    <xf numFmtId="38" fontId="3" fillId="0" borderId="36" xfId="49" applyFont="1" applyFill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38" fontId="3" fillId="0" borderId="38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 shrinkToFit="1"/>
    </xf>
    <xf numFmtId="38" fontId="3" fillId="0" borderId="30" xfId="49" applyFont="1" applyFill="1" applyBorder="1" applyAlignment="1">
      <alignment vertical="center" shrinkToFit="1"/>
    </xf>
    <xf numFmtId="38" fontId="3" fillId="0" borderId="22" xfId="49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38" fontId="4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39" xfId="49" applyFont="1" applyFill="1" applyBorder="1" applyAlignment="1">
      <alignment horizontal="center" vertical="center"/>
    </xf>
    <xf numFmtId="38" fontId="3" fillId="0" borderId="40" xfId="49" applyFont="1" applyFill="1" applyBorder="1" applyAlignment="1">
      <alignment vertical="center"/>
    </xf>
    <xf numFmtId="38" fontId="3" fillId="0" borderId="40" xfId="49" applyFont="1" applyFill="1" applyBorder="1" applyAlignment="1">
      <alignment horizontal="right" vertical="center" shrinkToFit="1"/>
    </xf>
    <xf numFmtId="57" fontId="3" fillId="0" borderId="41" xfId="49" applyNumberFormat="1" applyFont="1" applyFill="1" applyBorder="1" applyAlignment="1">
      <alignment vertical="center"/>
    </xf>
    <xf numFmtId="38" fontId="3" fillId="0" borderId="16" xfId="49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3" fillId="0" borderId="21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horizontal="right" vertical="center" shrinkToFit="1"/>
    </xf>
    <xf numFmtId="38" fontId="3" fillId="0" borderId="41" xfId="49" applyFont="1" applyFill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right" vertical="center" shrinkToFit="1"/>
    </xf>
    <xf numFmtId="0" fontId="3" fillId="0" borderId="40" xfId="0" applyFont="1" applyFill="1" applyBorder="1" applyAlignment="1">
      <alignment horizontal="right" vertical="center" shrinkToFit="1"/>
    </xf>
    <xf numFmtId="38" fontId="3" fillId="0" borderId="25" xfId="49" applyFont="1" applyFill="1" applyBorder="1" applyAlignment="1">
      <alignment vertical="center"/>
    </xf>
    <xf numFmtId="0" fontId="3" fillId="0" borderId="32" xfId="0" applyFont="1" applyFill="1" applyBorder="1" applyAlignment="1">
      <alignment vertical="center" shrinkToFit="1"/>
    </xf>
    <xf numFmtId="40" fontId="3" fillId="0" borderId="15" xfId="49" applyNumberFormat="1" applyFont="1" applyFill="1" applyBorder="1" applyAlignment="1">
      <alignment vertical="center"/>
    </xf>
    <xf numFmtId="40" fontId="3" fillId="0" borderId="18" xfId="49" applyNumberFormat="1" applyFont="1" applyFill="1" applyBorder="1" applyAlignment="1">
      <alignment vertical="center"/>
    </xf>
    <xf numFmtId="40" fontId="3" fillId="0" borderId="36" xfId="49" applyNumberFormat="1" applyFont="1" applyFill="1" applyBorder="1" applyAlignment="1">
      <alignment vertical="center"/>
    </xf>
    <xf numFmtId="40" fontId="3" fillId="0" borderId="23" xfId="49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right" vertical="center" shrinkToFit="1"/>
    </xf>
    <xf numFmtId="0" fontId="3" fillId="0" borderId="37" xfId="0" applyFont="1" applyFill="1" applyBorder="1" applyAlignment="1">
      <alignment horizontal="right" vertical="center" shrinkToFit="1"/>
    </xf>
    <xf numFmtId="176" fontId="3" fillId="0" borderId="41" xfId="49" applyNumberFormat="1" applyFont="1" applyFill="1" applyBorder="1" applyAlignment="1">
      <alignment vertical="center"/>
    </xf>
    <xf numFmtId="176" fontId="3" fillId="0" borderId="21" xfId="49" applyNumberFormat="1" applyFont="1" applyFill="1" applyBorder="1" applyAlignment="1">
      <alignment vertical="center"/>
    </xf>
    <xf numFmtId="38" fontId="3" fillId="0" borderId="34" xfId="49" applyFont="1" applyFill="1" applyBorder="1" applyAlignment="1">
      <alignment vertical="center"/>
    </xf>
    <xf numFmtId="176" fontId="3" fillId="0" borderId="12" xfId="49" applyNumberFormat="1" applyFont="1" applyFill="1" applyBorder="1" applyAlignment="1">
      <alignment vertical="center"/>
    </xf>
    <xf numFmtId="176" fontId="3" fillId="0" borderId="14" xfId="49" applyNumberFormat="1" applyFont="1" applyFill="1" applyBorder="1" applyAlignment="1">
      <alignment vertical="center"/>
    </xf>
    <xf numFmtId="176" fontId="3" fillId="0" borderId="33" xfId="49" applyNumberFormat="1" applyFont="1" applyFill="1" applyBorder="1" applyAlignment="1">
      <alignment vertical="center"/>
    </xf>
    <xf numFmtId="176" fontId="3" fillId="0" borderId="25" xfId="49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 shrinkToFit="1"/>
    </xf>
    <xf numFmtId="176" fontId="3" fillId="0" borderId="36" xfId="49" applyNumberFormat="1" applyFont="1" applyFill="1" applyBorder="1" applyAlignment="1">
      <alignment vertical="center"/>
    </xf>
    <xf numFmtId="176" fontId="3" fillId="0" borderId="23" xfId="49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176" fontId="3" fillId="0" borderId="0" xfId="49" applyNumberFormat="1" applyFont="1" applyFill="1" applyBorder="1" applyAlignment="1">
      <alignment vertical="center"/>
    </xf>
    <xf numFmtId="0" fontId="3" fillId="0" borderId="0" xfId="49" applyNumberFormat="1" applyFont="1" applyFill="1" applyBorder="1" applyAlignment="1">
      <alignment vertical="center"/>
    </xf>
    <xf numFmtId="40" fontId="3" fillId="0" borderId="0" xfId="49" applyNumberFormat="1" applyFont="1" applyFill="1" applyBorder="1" applyAlignment="1">
      <alignment vertical="center"/>
    </xf>
    <xf numFmtId="177" fontId="3" fillId="0" borderId="0" xfId="49" applyNumberFormat="1" applyFont="1" applyFill="1" applyBorder="1" applyAlignment="1">
      <alignment vertical="center"/>
    </xf>
    <xf numFmtId="176" fontId="3" fillId="0" borderId="17" xfId="49" applyNumberFormat="1" applyFont="1" applyFill="1" applyBorder="1" applyAlignment="1">
      <alignment vertical="center"/>
    </xf>
    <xf numFmtId="38" fontId="3" fillId="0" borderId="37" xfId="49" applyFont="1" applyFill="1" applyBorder="1" applyAlignment="1">
      <alignment vertical="center"/>
    </xf>
    <xf numFmtId="40" fontId="3" fillId="0" borderId="17" xfId="49" applyNumberFormat="1" applyFont="1" applyFill="1" applyBorder="1" applyAlignment="1">
      <alignment vertical="center"/>
    </xf>
    <xf numFmtId="40" fontId="3" fillId="0" borderId="37" xfId="49" applyNumberFormat="1" applyFont="1" applyFill="1" applyBorder="1" applyAlignment="1">
      <alignment vertical="center"/>
    </xf>
    <xf numFmtId="176" fontId="3" fillId="0" borderId="38" xfId="49" applyNumberFormat="1" applyFont="1" applyFill="1" applyBorder="1" applyAlignment="1">
      <alignment vertical="center"/>
    </xf>
    <xf numFmtId="176" fontId="3" fillId="0" borderId="13" xfId="49" applyNumberFormat="1" applyFont="1" applyFill="1" applyBorder="1" applyAlignment="1">
      <alignment vertical="center"/>
    </xf>
    <xf numFmtId="176" fontId="3" fillId="0" borderId="34" xfId="49" applyNumberFormat="1" applyFont="1" applyFill="1" applyBorder="1" applyAlignment="1">
      <alignment vertical="center"/>
    </xf>
    <xf numFmtId="176" fontId="3" fillId="0" borderId="37" xfId="49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38" fontId="2" fillId="0" borderId="42" xfId="49" applyFont="1" applyFill="1" applyBorder="1" applyAlignment="1">
      <alignment horizontal="center" vertical="top"/>
    </xf>
    <xf numFmtId="38" fontId="3" fillId="0" borderId="13" xfId="49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38" fontId="3" fillId="0" borderId="0" xfId="49" applyFont="1" applyFill="1" applyAlignment="1">
      <alignment horizontal="left" vertical="center"/>
    </xf>
    <xf numFmtId="38" fontId="3" fillId="0" borderId="11" xfId="49" applyFont="1" applyFill="1" applyBorder="1" applyAlignment="1">
      <alignment horizontal="center" vertical="center"/>
    </xf>
    <xf numFmtId="38" fontId="2" fillId="0" borderId="43" xfId="49" applyFont="1" applyFill="1" applyBorder="1" applyAlignment="1">
      <alignment vertical="center"/>
    </xf>
    <xf numFmtId="38" fontId="3" fillId="0" borderId="44" xfId="49" applyFont="1" applyFill="1" applyBorder="1" applyAlignment="1">
      <alignment horizontal="center" vertical="center"/>
    </xf>
    <xf numFmtId="58" fontId="3" fillId="0" borderId="21" xfId="49" applyNumberFormat="1" applyFont="1" applyFill="1" applyBorder="1" applyAlignment="1">
      <alignment vertical="center" shrinkToFit="1"/>
    </xf>
    <xf numFmtId="176" fontId="3" fillId="0" borderId="18" xfId="49" applyNumberFormat="1" applyFont="1" applyFill="1" applyBorder="1" applyAlignment="1">
      <alignment horizontal="right" vertical="center"/>
    </xf>
    <xf numFmtId="58" fontId="3" fillId="0" borderId="38" xfId="49" applyNumberFormat="1" applyFont="1" applyFill="1" applyBorder="1" applyAlignment="1">
      <alignment vertical="center" shrinkToFit="1"/>
    </xf>
    <xf numFmtId="176" fontId="3" fillId="0" borderId="20" xfId="49" applyNumberFormat="1" applyFont="1" applyFill="1" applyBorder="1" applyAlignment="1">
      <alignment horizontal="right" vertical="center"/>
    </xf>
    <xf numFmtId="176" fontId="3" fillId="0" borderId="19" xfId="49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57" fontId="3" fillId="0" borderId="21" xfId="49" applyNumberFormat="1" applyFont="1" applyFill="1" applyBorder="1" applyAlignment="1">
      <alignment vertical="center"/>
    </xf>
    <xf numFmtId="57" fontId="3" fillId="0" borderId="38" xfId="49" applyNumberFormat="1" applyFont="1" applyFill="1" applyBorder="1" applyAlignment="1">
      <alignment vertical="center"/>
    </xf>
    <xf numFmtId="38" fontId="3" fillId="0" borderId="15" xfId="49" applyFont="1" applyFill="1" applyBorder="1" applyAlignment="1">
      <alignment horizontal="center" vertical="center"/>
    </xf>
    <xf numFmtId="38" fontId="3" fillId="0" borderId="18" xfId="49" applyFont="1" applyFill="1" applyBorder="1" applyAlignment="1">
      <alignment horizontal="center" vertical="center"/>
    </xf>
    <xf numFmtId="180" fontId="3" fillId="0" borderId="15" xfId="49" applyNumberFormat="1" applyFont="1" applyFill="1" applyBorder="1" applyAlignment="1">
      <alignment vertical="center"/>
    </xf>
    <xf numFmtId="180" fontId="3" fillId="0" borderId="18" xfId="49" applyNumberFormat="1" applyFont="1" applyFill="1" applyBorder="1" applyAlignment="1">
      <alignment vertical="center"/>
    </xf>
    <xf numFmtId="180" fontId="3" fillId="0" borderId="17" xfId="49" applyNumberFormat="1" applyFont="1" applyFill="1" applyBorder="1" applyAlignment="1">
      <alignment vertical="center"/>
    </xf>
    <xf numFmtId="180" fontId="3" fillId="0" borderId="15" xfId="49" applyNumberFormat="1" applyFont="1" applyFill="1" applyBorder="1" applyAlignment="1">
      <alignment horizontal="center" vertical="center"/>
    </xf>
    <xf numFmtId="180" fontId="3" fillId="0" borderId="18" xfId="49" applyNumberFormat="1" applyFont="1" applyFill="1" applyBorder="1" applyAlignment="1">
      <alignment horizontal="center" vertical="center"/>
    </xf>
    <xf numFmtId="180" fontId="3" fillId="0" borderId="17" xfId="49" applyNumberFormat="1" applyFont="1" applyFill="1" applyBorder="1" applyAlignment="1">
      <alignment horizontal="center" vertical="center"/>
    </xf>
    <xf numFmtId="180" fontId="3" fillId="0" borderId="36" xfId="49" applyNumberFormat="1" applyFont="1" applyFill="1" applyBorder="1" applyAlignment="1">
      <alignment horizontal="center" vertical="center"/>
    </xf>
    <xf numFmtId="180" fontId="3" fillId="0" borderId="23" xfId="49" applyNumberFormat="1" applyFont="1" applyFill="1" applyBorder="1" applyAlignment="1">
      <alignment horizontal="center" vertical="center"/>
    </xf>
    <xf numFmtId="180" fontId="3" fillId="0" borderId="37" xfId="49" applyNumberFormat="1" applyFont="1" applyFill="1" applyBorder="1" applyAlignment="1">
      <alignment horizontal="center" vertical="center"/>
    </xf>
    <xf numFmtId="40" fontId="3" fillId="0" borderId="41" xfId="49" applyNumberFormat="1" applyFont="1" applyFill="1" applyBorder="1" applyAlignment="1">
      <alignment vertical="center"/>
    </xf>
    <xf numFmtId="40" fontId="3" fillId="0" borderId="21" xfId="49" applyNumberFormat="1" applyFont="1" applyFill="1" applyBorder="1" applyAlignment="1">
      <alignment vertical="center"/>
    </xf>
    <xf numFmtId="40" fontId="3" fillId="0" borderId="38" xfId="49" applyNumberFormat="1" applyFont="1" applyFill="1" applyBorder="1" applyAlignment="1">
      <alignment vertical="center"/>
    </xf>
    <xf numFmtId="176" fontId="3" fillId="0" borderId="15" xfId="49" applyNumberFormat="1" applyFont="1" applyFill="1" applyBorder="1" applyAlignment="1">
      <alignment horizontal="center" vertical="center"/>
    </xf>
    <xf numFmtId="176" fontId="3" fillId="0" borderId="18" xfId="49" applyNumberFormat="1" applyFont="1" applyFill="1" applyBorder="1" applyAlignment="1">
      <alignment horizontal="center" vertical="center"/>
    </xf>
    <xf numFmtId="176" fontId="3" fillId="0" borderId="17" xfId="49" applyNumberFormat="1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40" fontId="3" fillId="0" borderId="36" xfId="49" applyNumberFormat="1" applyFont="1" applyFill="1" applyBorder="1" applyAlignment="1">
      <alignment horizontal="center" vertical="center"/>
    </xf>
    <xf numFmtId="40" fontId="3" fillId="0" borderId="23" xfId="49" applyNumberFormat="1" applyFont="1" applyFill="1" applyBorder="1" applyAlignment="1">
      <alignment horizontal="center" vertical="center"/>
    </xf>
    <xf numFmtId="40" fontId="3" fillId="0" borderId="37" xfId="49" applyNumberFormat="1" applyFont="1" applyFill="1" applyBorder="1" applyAlignment="1">
      <alignment horizontal="center" vertical="center"/>
    </xf>
    <xf numFmtId="38" fontId="3" fillId="33" borderId="15" xfId="49" applyFont="1" applyFill="1" applyBorder="1" applyAlignment="1">
      <alignment vertical="center"/>
    </xf>
    <xf numFmtId="38" fontId="3" fillId="33" borderId="18" xfId="49" applyFont="1" applyFill="1" applyBorder="1" applyAlignment="1">
      <alignment vertical="center"/>
    </xf>
    <xf numFmtId="38" fontId="3" fillId="33" borderId="17" xfId="49" applyFont="1" applyFill="1" applyBorder="1" applyAlignment="1">
      <alignment vertical="center"/>
    </xf>
    <xf numFmtId="38" fontId="3" fillId="33" borderId="19" xfId="49" applyFont="1" applyFill="1" applyBorder="1" applyAlignment="1">
      <alignment vertical="center"/>
    </xf>
    <xf numFmtId="57" fontId="3" fillId="0" borderId="48" xfId="49" applyNumberFormat="1" applyFont="1" applyFill="1" applyBorder="1" applyAlignment="1">
      <alignment vertical="center"/>
    </xf>
    <xf numFmtId="57" fontId="3" fillId="0" borderId="49" xfId="49" applyNumberFormat="1" applyFont="1" applyFill="1" applyBorder="1" applyAlignment="1">
      <alignment vertical="center"/>
    </xf>
    <xf numFmtId="38" fontId="3" fillId="0" borderId="42" xfId="49" applyFont="1" applyFill="1" applyBorder="1" applyAlignment="1">
      <alignment horizontal="center" vertical="center"/>
    </xf>
    <xf numFmtId="179" fontId="3" fillId="0" borderId="15" xfId="49" applyNumberFormat="1" applyFont="1" applyFill="1" applyBorder="1" applyAlignment="1">
      <alignment vertical="center"/>
    </xf>
    <xf numFmtId="179" fontId="3" fillId="0" borderId="18" xfId="49" applyNumberFormat="1" applyFont="1" applyFill="1" applyBorder="1" applyAlignment="1">
      <alignment vertical="center"/>
    </xf>
    <xf numFmtId="179" fontId="3" fillId="0" borderId="19" xfId="49" applyNumberFormat="1" applyFont="1" applyFill="1" applyBorder="1" applyAlignment="1">
      <alignment vertical="center"/>
    </xf>
    <xf numFmtId="179" fontId="3" fillId="0" borderId="17" xfId="49" applyNumberFormat="1" applyFont="1" applyFill="1" applyBorder="1" applyAlignment="1">
      <alignment vertical="center"/>
    </xf>
    <xf numFmtId="179" fontId="3" fillId="0" borderId="33" xfId="49" applyNumberFormat="1" applyFont="1" applyFill="1" applyBorder="1" applyAlignment="1">
      <alignment vertical="center"/>
    </xf>
    <xf numFmtId="179" fontId="3" fillId="0" borderId="25" xfId="49" applyNumberFormat="1" applyFont="1" applyFill="1" applyBorder="1" applyAlignment="1">
      <alignment vertical="center"/>
    </xf>
    <xf numFmtId="179" fontId="3" fillId="0" borderId="34" xfId="49" applyNumberFormat="1" applyFont="1" applyFill="1" applyBorder="1" applyAlignment="1">
      <alignment vertical="center"/>
    </xf>
    <xf numFmtId="179" fontId="46" fillId="0" borderId="33" xfId="49" applyNumberFormat="1" applyFont="1" applyFill="1" applyBorder="1" applyAlignment="1">
      <alignment vertical="center"/>
    </xf>
    <xf numFmtId="179" fontId="46" fillId="0" borderId="25" xfId="49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 textRotation="255"/>
    </xf>
    <xf numFmtId="0" fontId="3" fillId="0" borderId="18" xfId="0" applyFont="1" applyFill="1" applyBorder="1" applyAlignment="1">
      <alignment vertical="center" textRotation="255"/>
    </xf>
    <xf numFmtId="0" fontId="3" fillId="0" borderId="23" xfId="0" applyFont="1" applyFill="1" applyBorder="1" applyAlignment="1">
      <alignment vertical="center" textRotation="255"/>
    </xf>
    <xf numFmtId="0" fontId="6" fillId="0" borderId="0" xfId="0" applyFont="1" applyFill="1" applyAlignment="1">
      <alignment horizontal="center"/>
    </xf>
    <xf numFmtId="0" fontId="3" fillId="0" borderId="22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50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 shrinkToFit="1"/>
    </xf>
    <xf numFmtId="0" fontId="3" fillId="0" borderId="51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3" fillId="0" borderId="50" xfId="0" applyFont="1" applyFill="1" applyBorder="1" applyAlignment="1">
      <alignment horizontal="center" vertical="center" wrapText="1" shrinkToFit="1"/>
    </xf>
    <xf numFmtId="0" fontId="3" fillId="0" borderId="52" xfId="0" applyFont="1" applyFill="1" applyBorder="1" applyAlignment="1">
      <alignment horizontal="center" vertical="center" wrapText="1" shrinkToFit="1"/>
    </xf>
    <xf numFmtId="0" fontId="3" fillId="0" borderId="53" xfId="0" applyFont="1" applyFill="1" applyBorder="1" applyAlignment="1">
      <alignment horizontal="center" vertical="center" wrapText="1" shrinkToFit="1"/>
    </xf>
    <xf numFmtId="0" fontId="3" fillId="0" borderId="54" xfId="0" applyFont="1" applyFill="1" applyBorder="1" applyAlignment="1">
      <alignment horizontal="center" vertical="center" wrapText="1" shrinkToFit="1"/>
    </xf>
    <xf numFmtId="0" fontId="3" fillId="0" borderId="55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vertical="center" textRotation="255"/>
    </xf>
    <xf numFmtId="0" fontId="3" fillId="0" borderId="20" xfId="0" applyFont="1" applyFill="1" applyBorder="1" applyAlignment="1">
      <alignment vertical="center" textRotation="255"/>
    </xf>
    <xf numFmtId="0" fontId="3" fillId="0" borderId="56" xfId="0" applyFont="1" applyFill="1" applyBorder="1" applyAlignment="1">
      <alignment vertical="center" textRotation="255"/>
    </xf>
    <xf numFmtId="0" fontId="3" fillId="0" borderId="24" xfId="0" applyFont="1" applyFill="1" applyBorder="1" applyAlignment="1">
      <alignment vertical="center" textRotation="255"/>
    </xf>
    <xf numFmtId="0" fontId="3" fillId="0" borderId="57" xfId="0" applyFont="1" applyFill="1" applyBorder="1" applyAlignment="1">
      <alignment vertical="center" textRotation="255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57" fontId="3" fillId="0" borderId="41" xfId="49" applyNumberFormat="1" applyFont="1" applyFill="1" applyBorder="1" applyAlignment="1">
      <alignment horizontal="center" vertical="center"/>
    </xf>
    <xf numFmtId="57" fontId="3" fillId="0" borderId="32" xfId="49" applyNumberFormat="1" applyFont="1" applyFill="1" applyBorder="1" applyAlignment="1">
      <alignment horizontal="center" vertical="center"/>
    </xf>
    <xf numFmtId="57" fontId="3" fillId="0" borderId="38" xfId="49" applyNumberFormat="1" applyFont="1" applyFill="1" applyBorder="1" applyAlignment="1">
      <alignment horizontal="center" vertical="center"/>
    </xf>
    <xf numFmtId="57" fontId="3" fillId="0" borderId="15" xfId="49" applyNumberFormat="1" applyFont="1" applyFill="1" applyBorder="1" applyAlignment="1">
      <alignment horizontal="center" vertical="center"/>
    </xf>
    <xf numFmtId="57" fontId="3" fillId="0" borderId="16" xfId="49" applyNumberFormat="1" applyFont="1" applyFill="1" applyBorder="1" applyAlignment="1">
      <alignment horizontal="center" vertical="center"/>
    </xf>
    <xf numFmtId="57" fontId="3" fillId="0" borderId="17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3533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381875" y="914400"/>
          <a:ext cx="3400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3533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381875" y="914400"/>
          <a:ext cx="3400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3533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381875" y="914400"/>
          <a:ext cx="3400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3533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381875" y="914400"/>
          <a:ext cx="3400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3533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381875" y="914400"/>
          <a:ext cx="3400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3533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381875" y="914400"/>
          <a:ext cx="3400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tabSelected="1" zoomScale="75" zoomScaleNormal="75" zoomScaleSheetLayoutView="75" zoomScalePageLayoutView="0" workbookViewId="0" topLeftCell="A1">
      <selection activeCell="C2" sqref="C2"/>
    </sheetView>
  </sheetViews>
  <sheetFormatPr defaultColWidth="9.00390625" defaultRowHeight="13.5"/>
  <cols>
    <col min="1" max="2" width="4.625" style="1" customWidth="1"/>
    <col min="3" max="3" width="9.625" style="1" customWidth="1"/>
    <col min="4" max="4" width="1.625" style="1" customWidth="1"/>
    <col min="5" max="5" width="14.375" style="1" customWidth="1"/>
    <col min="6" max="6" width="11.625" style="57" customWidth="1"/>
    <col min="7" max="9" width="15.625" style="1" customWidth="1"/>
    <col min="10" max="10" width="3.375" style="1" customWidth="1"/>
    <col min="11" max="14" width="4.625" style="1" customWidth="1"/>
    <col min="15" max="15" width="21.625" style="1" customWidth="1"/>
    <col min="16" max="16" width="4.625" style="113" customWidth="1"/>
    <col min="17" max="19" width="15.625" style="1" customWidth="1"/>
    <col min="20" max="16384" width="9.00390625" style="1" customWidth="1"/>
  </cols>
  <sheetData>
    <row r="1" spans="1:19" ht="25.5">
      <c r="A1" s="176" t="s">
        <v>119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ht="15.75" customHeight="1">
      <c r="A2" s="5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R2" s="5"/>
      <c r="S2" s="5"/>
    </row>
    <row r="3" spans="1:19" ht="30" customHeight="1" thickBot="1">
      <c r="A3" s="59" t="s">
        <v>207</v>
      </c>
      <c r="B3" s="31"/>
      <c r="C3" s="31"/>
      <c r="D3" s="31"/>
      <c r="E3" s="31"/>
      <c r="F3" s="32"/>
      <c r="S3" s="121" t="s">
        <v>95</v>
      </c>
    </row>
    <row r="4" spans="1:20" s="60" customFormat="1" ht="28.5" customHeight="1" thickBot="1">
      <c r="A4" s="2" t="s">
        <v>96</v>
      </c>
      <c r="B4" s="3"/>
      <c r="C4" s="3"/>
      <c r="D4" s="3"/>
      <c r="E4" s="3"/>
      <c r="F4" s="4" t="s">
        <v>97</v>
      </c>
      <c r="G4" s="61" t="s">
        <v>171</v>
      </c>
      <c r="H4" s="62" t="s">
        <v>172</v>
      </c>
      <c r="I4" s="122" t="s">
        <v>173</v>
      </c>
      <c r="J4" s="124"/>
      <c r="K4" s="2" t="s">
        <v>96</v>
      </c>
      <c r="L4" s="3"/>
      <c r="M4" s="3"/>
      <c r="N4" s="3"/>
      <c r="O4" s="3"/>
      <c r="P4" s="114" t="s">
        <v>97</v>
      </c>
      <c r="Q4" s="61" t="s">
        <v>171</v>
      </c>
      <c r="R4" s="62" t="s">
        <v>172</v>
      </c>
      <c r="S4" s="163" t="s">
        <v>173</v>
      </c>
      <c r="T4" s="123"/>
    </row>
    <row r="5" spans="1:19" s="60" customFormat="1" ht="28.5" customHeight="1">
      <c r="A5" s="6" t="s">
        <v>7</v>
      </c>
      <c r="B5" s="63"/>
      <c r="C5" s="63"/>
      <c r="D5" s="63"/>
      <c r="E5" s="63"/>
      <c r="F5" s="64"/>
      <c r="G5" s="209">
        <v>20911</v>
      </c>
      <c r="H5" s="210"/>
      <c r="I5" s="211"/>
      <c r="J5" s="98"/>
      <c r="K5" s="201" t="s">
        <v>5</v>
      </c>
      <c r="L5" s="8" t="s">
        <v>44</v>
      </c>
      <c r="M5" s="53"/>
      <c r="N5" s="53"/>
      <c r="O5" s="54"/>
      <c r="P5" s="115" t="s">
        <v>98</v>
      </c>
      <c r="Q5" s="6">
        <f>Q6+Q13</f>
        <v>1073815</v>
      </c>
      <c r="R5" s="8">
        <f>R6+R13</f>
        <v>1118792</v>
      </c>
      <c r="S5" s="7">
        <f>S6+S13</f>
        <v>1102255</v>
      </c>
    </row>
    <row r="6" spans="1:19" s="60" customFormat="1" ht="28.5" customHeight="1">
      <c r="A6" s="9" t="s">
        <v>8</v>
      </c>
      <c r="B6" s="10"/>
      <c r="C6" s="10"/>
      <c r="D6" s="10"/>
      <c r="E6" s="10"/>
      <c r="F6" s="66"/>
      <c r="G6" s="212">
        <v>21641</v>
      </c>
      <c r="H6" s="213"/>
      <c r="I6" s="214"/>
      <c r="J6" s="98"/>
      <c r="K6" s="199"/>
      <c r="L6" s="174" t="s">
        <v>6</v>
      </c>
      <c r="M6" s="12" t="s">
        <v>158</v>
      </c>
      <c r="N6" s="12"/>
      <c r="O6" s="55"/>
      <c r="P6" s="112" t="s">
        <v>120</v>
      </c>
      <c r="Q6" s="9">
        <f>Q7+Q11</f>
        <v>1073815</v>
      </c>
      <c r="R6" s="12">
        <f>R7+R11</f>
        <v>1118792</v>
      </c>
      <c r="S6" s="11">
        <f>S7+S11</f>
        <v>1102255</v>
      </c>
    </row>
    <row r="7" spans="1:19" s="69" customFormat="1" ht="28.5" customHeight="1" thickBot="1">
      <c r="A7" s="67" t="s">
        <v>9</v>
      </c>
      <c r="B7" s="28"/>
      <c r="C7" s="28"/>
      <c r="D7" s="28"/>
      <c r="E7" s="28"/>
      <c r="F7" s="68"/>
      <c r="G7" s="130" t="s">
        <v>179</v>
      </c>
      <c r="H7" s="131" t="s">
        <v>179</v>
      </c>
      <c r="I7" s="132" t="s">
        <v>179</v>
      </c>
      <c r="J7" s="97"/>
      <c r="K7" s="199"/>
      <c r="L7" s="174"/>
      <c r="M7" s="174" t="s">
        <v>6</v>
      </c>
      <c r="N7" s="15" t="s">
        <v>34</v>
      </c>
      <c r="O7" s="17"/>
      <c r="P7" s="116" t="s">
        <v>121</v>
      </c>
      <c r="Q7" s="9">
        <v>1072033</v>
      </c>
      <c r="R7" s="12">
        <v>1116080</v>
      </c>
      <c r="S7" s="11">
        <v>1100497</v>
      </c>
    </row>
    <row r="8" spans="1:19" s="69" customFormat="1" ht="28.5" customHeight="1">
      <c r="A8" s="198" t="s">
        <v>109</v>
      </c>
      <c r="B8" s="16" t="s">
        <v>152</v>
      </c>
      <c r="C8" s="70"/>
      <c r="D8" s="70"/>
      <c r="E8" s="71"/>
      <c r="F8" s="72" t="s">
        <v>153</v>
      </c>
      <c r="G8" s="73">
        <v>23999</v>
      </c>
      <c r="H8" s="74">
        <v>25062</v>
      </c>
      <c r="I8" s="52">
        <v>25398</v>
      </c>
      <c r="J8" s="98"/>
      <c r="K8" s="199"/>
      <c r="L8" s="174"/>
      <c r="M8" s="174"/>
      <c r="N8" s="174" t="s">
        <v>154</v>
      </c>
      <c r="O8" s="17" t="s">
        <v>45</v>
      </c>
      <c r="P8" s="116"/>
      <c r="Q8" s="9">
        <v>1035211</v>
      </c>
      <c r="R8" s="12">
        <v>1055485</v>
      </c>
      <c r="S8" s="11">
        <v>1054576</v>
      </c>
    </row>
    <row r="9" spans="1:19" s="69" customFormat="1" ht="28.5" customHeight="1">
      <c r="A9" s="199"/>
      <c r="B9" s="15" t="s">
        <v>10</v>
      </c>
      <c r="C9" s="15"/>
      <c r="D9" s="15"/>
      <c r="E9" s="17"/>
      <c r="F9" s="75" t="s">
        <v>155</v>
      </c>
      <c r="G9" s="9">
        <v>23999</v>
      </c>
      <c r="H9" s="12">
        <v>25062</v>
      </c>
      <c r="I9" s="11">
        <v>25398</v>
      </c>
      <c r="J9" s="98"/>
      <c r="K9" s="199"/>
      <c r="L9" s="174"/>
      <c r="M9" s="174"/>
      <c r="N9" s="174"/>
      <c r="O9" s="17" t="s">
        <v>46</v>
      </c>
      <c r="P9" s="116"/>
      <c r="Q9" s="9">
        <v>36822</v>
      </c>
      <c r="R9" s="12">
        <v>60595</v>
      </c>
      <c r="S9" s="11">
        <v>45921</v>
      </c>
    </row>
    <row r="10" spans="1:19" s="69" customFormat="1" ht="28.5" customHeight="1">
      <c r="A10" s="199"/>
      <c r="B10" s="15" t="s">
        <v>11</v>
      </c>
      <c r="C10" s="15"/>
      <c r="D10" s="15"/>
      <c r="E10" s="17"/>
      <c r="F10" s="75" t="s">
        <v>156</v>
      </c>
      <c r="G10" s="9">
        <v>13613</v>
      </c>
      <c r="H10" s="12">
        <v>13569</v>
      </c>
      <c r="I10" s="11">
        <v>13602</v>
      </c>
      <c r="J10" s="98"/>
      <c r="K10" s="199"/>
      <c r="L10" s="174"/>
      <c r="M10" s="174"/>
      <c r="N10" s="174"/>
      <c r="O10" s="17" t="s">
        <v>47</v>
      </c>
      <c r="P10" s="116"/>
      <c r="Q10" s="9"/>
      <c r="R10" s="12"/>
      <c r="S10" s="11"/>
    </row>
    <row r="11" spans="1:19" s="69" customFormat="1" ht="28.5" customHeight="1">
      <c r="A11" s="199"/>
      <c r="B11" s="180" t="s">
        <v>12</v>
      </c>
      <c r="C11" s="181"/>
      <c r="D11" s="182"/>
      <c r="E11" s="17" t="s">
        <v>13</v>
      </c>
      <c r="F11" s="75" t="s">
        <v>122</v>
      </c>
      <c r="G11" s="35">
        <f>IF(G8=0,"",G10/G8*100)</f>
        <v>56.723196799866656</v>
      </c>
      <c r="H11" s="36">
        <f>IF(H8=0,"",H10/H8*100)</f>
        <v>54.14172851328705</v>
      </c>
      <c r="I11" s="103">
        <f>IF(I8=0,"",I10/I8*100)</f>
        <v>53.5553980628396</v>
      </c>
      <c r="J11" s="99"/>
      <c r="K11" s="199"/>
      <c r="L11" s="174"/>
      <c r="M11" s="174"/>
      <c r="N11" s="15" t="s">
        <v>48</v>
      </c>
      <c r="O11" s="17"/>
      <c r="P11" s="116" t="s">
        <v>123</v>
      </c>
      <c r="Q11" s="9">
        <v>1782</v>
      </c>
      <c r="R11" s="12">
        <v>2712</v>
      </c>
      <c r="S11" s="11">
        <v>1758</v>
      </c>
    </row>
    <row r="12" spans="1:19" s="69" customFormat="1" ht="28.5" customHeight="1">
      <c r="A12" s="199"/>
      <c r="B12" s="183"/>
      <c r="C12" s="184"/>
      <c r="D12" s="185"/>
      <c r="E12" s="17" t="s">
        <v>14</v>
      </c>
      <c r="F12" s="75" t="s">
        <v>124</v>
      </c>
      <c r="G12" s="35">
        <f>IF(G9=0,"",G10/G9*100)</f>
        <v>56.723196799866656</v>
      </c>
      <c r="H12" s="36">
        <f>IF(H9=0,"",H10/H9*100)</f>
        <v>54.14172851328705</v>
      </c>
      <c r="I12" s="103">
        <f>IF(I9=0,"",I10/I9*100)</f>
        <v>53.5553980628396</v>
      </c>
      <c r="J12" s="99"/>
      <c r="K12" s="199"/>
      <c r="L12" s="174"/>
      <c r="M12" s="174"/>
      <c r="N12" s="37" t="s">
        <v>125</v>
      </c>
      <c r="O12" s="17" t="s">
        <v>169</v>
      </c>
      <c r="P12" s="116"/>
      <c r="Q12" s="9"/>
      <c r="R12" s="12"/>
      <c r="S12" s="11"/>
    </row>
    <row r="13" spans="1:19" s="69" customFormat="1" ht="28.5" customHeight="1">
      <c r="A13" s="199"/>
      <c r="B13" s="180" t="s">
        <v>126</v>
      </c>
      <c r="C13" s="181"/>
      <c r="D13" s="182"/>
      <c r="E13" s="17" t="s">
        <v>15</v>
      </c>
      <c r="F13" s="75"/>
      <c r="G13" s="9">
        <v>3</v>
      </c>
      <c r="H13" s="12">
        <v>3</v>
      </c>
      <c r="I13" s="11">
        <v>3</v>
      </c>
      <c r="J13" s="98"/>
      <c r="K13" s="199"/>
      <c r="L13" s="174"/>
      <c r="M13" s="15" t="s">
        <v>49</v>
      </c>
      <c r="N13" s="37"/>
      <c r="O13" s="33"/>
      <c r="P13" s="116" t="s">
        <v>127</v>
      </c>
      <c r="Q13" s="9"/>
      <c r="R13" s="12"/>
      <c r="S13" s="11"/>
    </row>
    <row r="14" spans="1:19" s="69" customFormat="1" ht="28.5" customHeight="1">
      <c r="A14" s="199"/>
      <c r="B14" s="183"/>
      <c r="C14" s="184"/>
      <c r="D14" s="185"/>
      <c r="E14" s="17" t="s">
        <v>16</v>
      </c>
      <c r="F14" s="75" t="s">
        <v>175</v>
      </c>
      <c r="G14" s="9">
        <v>70810</v>
      </c>
      <c r="H14" s="12">
        <v>70810</v>
      </c>
      <c r="I14" s="11">
        <v>70810</v>
      </c>
      <c r="J14" s="98"/>
      <c r="K14" s="199"/>
      <c r="L14" s="15" t="s">
        <v>50</v>
      </c>
      <c r="M14" s="15"/>
      <c r="N14" s="15"/>
      <c r="O14" s="17"/>
      <c r="P14" s="116" t="s">
        <v>128</v>
      </c>
      <c r="Q14" s="9">
        <f>Q15+Q23</f>
        <v>977390</v>
      </c>
      <c r="R14" s="12">
        <f>R15+R23</f>
        <v>1027761</v>
      </c>
      <c r="S14" s="11">
        <f>S15+S23</f>
        <v>1048913</v>
      </c>
    </row>
    <row r="15" spans="1:19" s="69" customFormat="1" ht="28.5" customHeight="1" thickBot="1">
      <c r="A15" s="200"/>
      <c r="B15" s="24" t="s">
        <v>17</v>
      </c>
      <c r="C15" s="25"/>
      <c r="D15" s="25"/>
      <c r="E15" s="25"/>
      <c r="F15" s="76" t="s">
        <v>3</v>
      </c>
      <c r="G15" s="49">
        <v>505851</v>
      </c>
      <c r="H15" s="50">
        <v>506407</v>
      </c>
      <c r="I15" s="104">
        <v>507873</v>
      </c>
      <c r="J15" s="98"/>
      <c r="K15" s="199"/>
      <c r="L15" s="174" t="s">
        <v>6</v>
      </c>
      <c r="M15" s="15" t="s">
        <v>51</v>
      </c>
      <c r="N15" s="15"/>
      <c r="O15" s="17"/>
      <c r="P15" s="116" t="s">
        <v>129</v>
      </c>
      <c r="Q15" s="9">
        <f>Q16+Q21</f>
        <v>977390</v>
      </c>
      <c r="R15" s="12">
        <f>R16+R21</f>
        <v>1027761</v>
      </c>
      <c r="S15" s="11">
        <f>S16+S21</f>
        <v>1048913</v>
      </c>
    </row>
    <row r="16" spans="1:19" s="69" customFormat="1" ht="28.5" customHeight="1">
      <c r="A16" s="201" t="s">
        <v>4</v>
      </c>
      <c r="B16" s="23" t="s">
        <v>18</v>
      </c>
      <c r="C16" s="29"/>
      <c r="D16" s="29"/>
      <c r="E16" s="29"/>
      <c r="F16" s="77" t="s">
        <v>162</v>
      </c>
      <c r="G16" s="6"/>
      <c r="H16" s="8"/>
      <c r="I16" s="7"/>
      <c r="J16" s="98"/>
      <c r="K16" s="199"/>
      <c r="L16" s="174"/>
      <c r="M16" s="174" t="s">
        <v>6</v>
      </c>
      <c r="N16" s="15" t="s">
        <v>52</v>
      </c>
      <c r="O16" s="17"/>
      <c r="P16" s="116" t="s">
        <v>130</v>
      </c>
      <c r="Q16" s="9">
        <v>976020</v>
      </c>
      <c r="R16" s="12">
        <v>1027398</v>
      </c>
      <c r="S16" s="11">
        <v>1048444</v>
      </c>
    </row>
    <row r="17" spans="1:19" s="69" customFormat="1" ht="28.5" customHeight="1">
      <c r="A17" s="199"/>
      <c r="B17" s="17" t="s">
        <v>19</v>
      </c>
      <c r="C17" s="27"/>
      <c r="D17" s="27"/>
      <c r="E17" s="27"/>
      <c r="F17" s="77" t="s">
        <v>162</v>
      </c>
      <c r="G17" s="9">
        <v>513942</v>
      </c>
      <c r="H17" s="12">
        <v>504305</v>
      </c>
      <c r="I17" s="11">
        <v>509435</v>
      </c>
      <c r="J17" s="98"/>
      <c r="K17" s="199"/>
      <c r="L17" s="174"/>
      <c r="M17" s="174"/>
      <c r="N17" s="174" t="s">
        <v>131</v>
      </c>
      <c r="O17" s="17" t="s">
        <v>53</v>
      </c>
      <c r="P17" s="116"/>
      <c r="Q17" s="9">
        <v>110763</v>
      </c>
      <c r="R17" s="12">
        <v>108257</v>
      </c>
      <c r="S17" s="11">
        <v>91235</v>
      </c>
    </row>
    <row r="18" spans="1:19" s="69" customFormat="1" ht="28.5" customHeight="1">
      <c r="A18" s="199"/>
      <c r="B18" s="17" t="s">
        <v>149</v>
      </c>
      <c r="C18" s="27"/>
      <c r="D18" s="27"/>
      <c r="E18" s="27"/>
      <c r="F18" s="77" t="s">
        <v>162</v>
      </c>
      <c r="G18" s="9">
        <v>513542</v>
      </c>
      <c r="H18" s="12">
        <v>513984</v>
      </c>
      <c r="I18" s="11">
        <v>502886</v>
      </c>
      <c r="J18" s="98"/>
      <c r="K18" s="199"/>
      <c r="L18" s="174"/>
      <c r="M18" s="174"/>
      <c r="N18" s="174"/>
      <c r="O18" s="17" t="s">
        <v>54</v>
      </c>
      <c r="P18" s="116"/>
      <c r="Q18" s="9">
        <v>36819</v>
      </c>
      <c r="R18" s="12">
        <v>58264</v>
      </c>
      <c r="S18" s="11">
        <v>44253</v>
      </c>
    </row>
    <row r="19" spans="1:19" s="69" customFormat="1" ht="28.5" customHeight="1">
      <c r="A19" s="199"/>
      <c r="B19" s="17" t="s">
        <v>20</v>
      </c>
      <c r="C19" s="27"/>
      <c r="D19" s="27"/>
      <c r="E19" s="27"/>
      <c r="F19" s="77" t="s">
        <v>162</v>
      </c>
      <c r="G19" s="9">
        <v>270</v>
      </c>
      <c r="H19" s="12">
        <v>228</v>
      </c>
      <c r="I19" s="11">
        <v>240</v>
      </c>
      <c r="J19" s="98"/>
      <c r="K19" s="199"/>
      <c r="L19" s="174"/>
      <c r="M19" s="174"/>
      <c r="N19" s="174"/>
      <c r="O19" s="17" t="s">
        <v>55</v>
      </c>
      <c r="P19" s="116"/>
      <c r="Q19" s="9">
        <v>111074</v>
      </c>
      <c r="R19" s="12">
        <v>126626</v>
      </c>
      <c r="S19" s="11">
        <v>129546</v>
      </c>
    </row>
    <row r="20" spans="1:19" s="69" customFormat="1" ht="28.5" customHeight="1" thickBot="1">
      <c r="A20" s="202"/>
      <c r="B20" s="24" t="s">
        <v>21</v>
      </c>
      <c r="C20" s="25"/>
      <c r="D20" s="25"/>
      <c r="E20" s="25"/>
      <c r="F20" s="77" t="s">
        <v>162</v>
      </c>
      <c r="G20" s="44">
        <v>96</v>
      </c>
      <c r="H20" s="169">
        <v>-9757</v>
      </c>
      <c r="I20" s="89">
        <v>6263</v>
      </c>
      <c r="J20" s="98"/>
      <c r="K20" s="199"/>
      <c r="L20" s="174"/>
      <c r="M20" s="174"/>
      <c r="N20" s="174"/>
      <c r="O20" s="177" t="s">
        <v>56</v>
      </c>
      <c r="P20" s="178"/>
      <c r="Q20" s="9">
        <v>566101</v>
      </c>
      <c r="R20" s="12">
        <v>570321</v>
      </c>
      <c r="S20" s="11">
        <v>619723</v>
      </c>
    </row>
    <row r="21" spans="1:19" s="69" customFormat="1" ht="28.5" customHeight="1">
      <c r="A21" s="198" t="s">
        <v>110</v>
      </c>
      <c r="B21" s="23" t="s">
        <v>22</v>
      </c>
      <c r="C21" s="79"/>
      <c r="D21" s="79"/>
      <c r="E21" s="79"/>
      <c r="F21" s="72"/>
      <c r="G21" s="65">
        <v>39173</v>
      </c>
      <c r="H21" s="125">
        <v>39173</v>
      </c>
      <c r="I21" s="127">
        <v>39173</v>
      </c>
      <c r="J21" s="100"/>
      <c r="K21" s="199"/>
      <c r="L21" s="174"/>
      <c r="M21" s="174"/>
      <c r="N21" s="15" t="s">
        <v>57</v>
      </c>
      <c r="O21" s="17"/>
      <c r="P21" s="116" t="s">
        <v>132</v>
      </c>
      <c r="Q21" s="9">
        <v>1370</v>
      </c>
      <c r="R21" s="12">
        <v>363</v>
      </c>
      <c r="S21" s="11">
        <v>469</v>
      </c>
    </row>
    <row r="22" spans="1:19" s="69" customFormat="1" ht="28.5" customHeight="1">
      <c r="A22" s="199"/>
      <c r="B22" s="17" t="s">
        <v>23</v>
      </c>
      <c r="C22" s="27"/>
      <c r="D22" s="27"/>
      <c r="E22" s="27"/>
      <c r="F22" s="75" t="s">
        <v>175</v>
      </c>
      <c r="G22" s="9"/>
      <c r="H22" s="12"/>
      <c r="I22" s="11"/>
      <c r="J22" s="98"/>
      <c r="K22" s="199"/>
      <c r="L22" s="174"/>
      <c r="M22" s="174"/>
      <c r="N22" s="37" t="s">
        <v>133</v>
      </c>
      <c r="O22" s="17" t="s">
        <v>36</v>
      </c>
      <c r="P22" s="116"/>
      <c r="Q22" s="9"/>
      <c r="R22" s="12"/>
      <c r="S22" s="11"/>
    </row>
    <row r="23" spans="1:19" s="69" customFormat="1" ht="28.5" customHeight="1">
      <c r="A23" s="199"/>
      <c r="B23" s="17" t="s">
        <v>24</v>
      </c>
      <c r="C23" s="27"/>
      <c r="D23" s="27"/>
      <c r="E23" s="27"/>
      <c r="F23" s="75" t="s">
        <v>100</v>
      </c>
      <c r="G23" s="9">
        <v>480</v>
      </c>
      <c r="H23" s="12">
        <v>480</v>
      </c>
      <c r="I23" s="11">
        <v>480</v>
      </c>
      <c r="J23" s="98"/>
      <c r="K23" s="199"/>
      <c r="L23" s="174"/>
      <c r="M23" s="15" t="s">
        <v>58</v>
      </c>
      <c r="N23" s="15"/>
      <c r="O23" s="17"/>
      <c r="P23" s="116" t="s">
        <v>134</v>
      </c>
      <c r="Q23" s="9"/>
      <c r="R23" s="12"/>
      <c r="S23" s="11"/>
    </row>
    <row r="24" spans="1:19" s="69" customFormat="1" ht="28.5" customHeight="1">
      <c r="A24" s="199"/>
      <c r="B24" s="17" t="s">
        <v>25</v>
      </c>
      <c r="C24" s="27"/>
      <c r="D24" s="27"/>
      <c r="E24" s="27"/>
      <c r="F24" s="75" t="s">
        <v>176</v>
      </c>
      <c r="G24" s="80">
        <v>74.45</v>
      </c>
      <c r="H24" s="81">
        <v>74.45</v>
      </c>
      <c r="I24" s="105">
        <v>74.45</v>
      </c>
      <c r="J24" s="98"/>
      <c r="K24" s="199"/>
      <c r="L24" s="15" t="s">
        <v>59</v>
      </c>
      <c r="M24" s="15"/>
      <c r="N24" s="15"/>
      <c r="O24" s="17"/>
      <c r="P24" s="116"/>
      <c r="Q24" s="38">
        <f>Q6-Q15</f>
        <v>96425</v>
      </c>
      <c r="R24" s="39">
        <f>R6-R15</f>
        <v>91031</v>
      </c>
      <c r="S24" s="40">
        <f>S6-S15</f>
        <v>53342</v>
      </c>
    </row>
    <row r="25" spans="1:19" s="69" customFormat="1" ht="28.5" customHeight="1" thickBot="1">
      <c r="A25" s="199"/>
      <c r="B25" s="17" t="s">
        <v>159</v>
      </c>
      <c r="C25" s="27"/>
      <c r="D25" s="27"/>
      <c r="E25" s="27"/>
      <c r="F25" s="75" t="s">
        <v>176</v>
      </c>
      <c r="G25" s="80">
        <v>80.15</v>
      </c>
      <c r="H25" s="81">
        <v>80.15</v>
      </c>
      <c r="I25" s="105">
        <v>80.15</v>
      </c>
      <c r="J25" s="98"/>
      <c r="K25" s="202"/>
      <c r="L25" s="21" t="s">
        <v>60</v>
      </c>
      <c r="M25" s="21"/>
      <c r="N25" s="21"/>
      <c r="O25" s="22"/>
      <c r="P25" s="117"/>
      <c r="Q25" s="41">
        <f>Q5-Q14</f>
        <v>96425</v>
      </c>
      <c r="R25" s="42">
        <f>R5-R14</f>
        <v>91031</v>
      </c>
      <c r="S25" s="43">
        <f>S5-S14</f>
        <v>53342</v>
      </c>
    </row>
    <row r="26" spans="1:19" s="69" customFormat="1" ht="28.5" customHeight="1">
      <c r="A26" s="199"/>
      <c r="B26" s="17" t="s">
        <v>163</v>
      </c>
      <c r="C26" s="27"/>
      <c r="D26" s="27"/>
      <c r="E26" s="27"/>
      <c r="F26" s="75" t="s">
        <v>176</v>
      </c>
      <c r="G26" s="9"/>
      <c r="H26" s="12"/>
      <c r="I26" s="11"/>
      <c r="J26" s="98"/>
      <c r="K26" s="198" t="s">
        <v>157</v>
      </c>
      <c r="L26" s="23" t="s">
        <v>61</v>
      </c>
      <c r="M26" s="29"/>
      <c r="N26" s="29"/>
      <c r="O26" s="29"/>
      <c r="P26" s="118" t="s">
        <v>135</v>
      </c>
      <c r="Q26" s="73">
        <v>11012</v>
      </c>
      <c r="R26" s="74">
        <v>6768</v>
      </c>
      <c r="S26" s="52">
        <v>1634</v>
      </c>
    </row>
    <row r="27" spans="1:19" s="69" customFormat="1" ht="28.5" customHeight="1">
      <c r="A27" s="199"/>
      <c r="B27" s="192" t="s">
        <v>177</v>
      </c>
      <c r="C27" s="193"/>
      <c r="D27" s="22" t="s">
        <v>160</v>
      </c>
      <c r="E27" s="30"/>
      <c r="F27" s="75" t="s">
        <v>167</v>
      </c>
      <c r="G27" s="80">
        <v>87.12</v>
      </c>
      <c r="H27" s="81">
        <v>87.12</v>
      </c>
      <c r="I27" s="105">
        <v>87.12</v>
      </c>
      <c r="J27" s="101"/>
      <c r="K27" s="199"/>
      <c r="L27" s="174" t="s">
        <v>125</v>
      </c>
      <c r="M27" s="15" t="s">
        <v>62</v>
      </c>
      <c r="N27" s="15"/>
      <c r="O27" s="17"/>
      <c r="P27" s="116"/>
      <c r="Q27" s="9"/>
      <c r="R27" s="12"/>
      <c r="S27" s="11"/>
    </row>
    <row r="28" spans="1:19" s="69" customFormat="1" ht="28.5" customHeight="1" thickBot="1">
      <c r="A28" s="202"/>
      <c r="B28" s="194"/>
      <c r="C28" s="195"/>
      <c r="D28" s="17" t="s">
        <v>163</v>
      </c>
      <c r="E28" s="28"/>
      <c r="F28" s="68" t="s">
        <v>168</v>
      </c>
      <c r="G28" s="82"/>
      <c r="H28" s="83"/>
      <c r="I28" s="106"/>
      <c r="J28" s="101"/>
      <c r="K28" s="199"/>
      <c r="L28" s="174"/>
      <c r="M28" s="15" t="s">
        <v>63</v>
      </c>
      <c r="N28" s="15"/>
      <c r="O28" s="17"/>
      <c r="P28" s="116"/>
      <c r="Q28" s="9"/>
      <c r="R28" s="12"/>
      <c r="S28" s="11"/>
    </row>
    <row r="29" spans="1:19" s="69" customFormat="1" ht="28.5" customHeight="1">
      <c r="A29" s="198" t="s">
        <v>99</v>
      </c>
      <c r="B29" s="16" t="s">
        <v>26</v>
      </c>
      <c r="C29" s="70"/>
      <c r="D29" s="70"/>
      <c r="E29" s="71"/>
      <c r="F29" s="84"/>
      <c r="G29" s="6">
        <v>15</v>
      </c>
      <c r="H29" s="8">
        <v>15</v>
      </c>
      <c r="I29" s="7">
        <v>14</v>
      </c>
      <c r="J29" s="98"/>
      <c r="K29" s="199"/>
      <c r="L29" s="174"/>
      <c r="M29" s="15" t="s">
        <v>64</v>
      </c>
      <c r="N29" s="15"/>
      <c r="O29" s="17"/>
      <c r="P29" s="116"/>
      <c r="Q29" s="9">
        <v>11012</v>
      </c>
      <c r="R29" s="12">
        <v>6768</v>
      </c>
      <c r="S29" s="11">
        <v>1634</v>
      </c>
    </row>
    <row r="30" spans="1:19" s="69" customFormat="1" ht="28.5" customHeight="1">
      <c r="A30" s="199"/>
      <c r="B30" s="15" t="s">
        <v>27</v>
      </c>
      <c r="C30" s="37"/>
      <c r="D30" s="37"/>
      <c r="E30" s="33"/>
      <c r="F30" s="85"/>
      <c r="G30" s="9"/>
      <c r="H30" s="12"/>
      <c r="I30" s="11"/>
      <c r="J30" s="98"/>
      <c r="K30" s="199"/>
      <c r="L30" s="17" t="s">
        <v>65</v>
      </c>
      <c r="M30" s="27"/>
      <c r="N30" s="27"/>
      <c r="O30" s="27"/>
      <c r="P30" s="116" t="s">
        <v>136</v>
      </c>
      <c r="Q30" s="9">
        <v>238265</v>
      </c>
      <c r="R30" s="12">
        <v>221250</v>
      </c>
      <c r="S30" s="11">
        <v>218202</v>
      </c>
    </row>
    <row r="31" spans="1:19" s="69" customFormat="1" ht="28.5" customHeight="1" thickBot="1">
      <c r="A31" s="200"/>
      <c r="B31" s="24"/>
      <c r="C31" s="25" t="s">
        <v>28</v>
      </c>
      <c r="D31" s="25" t="s">
        <v>101</v>
      </c>
      <c r="E31" s="25"/>
      <c r="F31" s="86"/>
      <c r="G31" s="44">
        <f>SUM(G29:G30)</f>
        <v>15</v>
      </c>
      <c r="H31" s="45">
        <f>SUM(H29:H30)</f>
        <v>15</v>
      </c>
      <c r="I31" s="46">
        <f>SUM(I29:I30)</f>
        <v>14</v>
      </c>
      <c r="J31" s="102"/>
      <c r="K31" s="199"/>
      <c r="L31" s="174" t="s">
        <v>137</v>
      </c>
      <c r="M31" s="15" t="s">
        <v>66</v>
      </c>
      <c r="N31" s="15"/>
      <c r="O31" s="17"/>
      <c r="P31" s="116"/>
      <c r="Q31" s="9">
        <v>238265</v>
      </c>
      <c r="R31" s="12">
        <v>221250</v>
      </c>
      <c r="S31" s="11">
        <v>218202</v>
      </c>
    </row>
    <row r="32" spans="1:19" s="69" customFormat="1" ht="28.5" customHeight="1">
      <c r="A32" s="198" t="s">
        <v>0</v>
      </c>
      <c r="B32" s="23" t="s">
        <v>29</v>
      </c>
      <c r="C32" s="79"/>
      <c r="D32" s="79"/>
      <c r="E32" s="79"/>
      <c r="F32" s="84" t="s">
        <v>164</v>
      </c>
      <c r="G32" s="87">
        <v>1</v>
      </c>
      <c r="H32" s="88">
        <v>1</v>
      </c>
      <c r="I32" s="107">
        <v>1</v>
      </c>
      <c r="J32" s="99"/>
      <c r="K32" s="199"/>
      <c r="L32" s="174"/>
      <c r="M32" s="15" t="s">
        <v>67</v>
      </c>
      <c r="N32" s="15"/>
      <c r="O32" s="17"/>
      <c r="P32" s="116"/>
      <c r="Q32" s="9"/>
      <c r="R32" s="12"/>
      <c r="S32" s="11"/>
    </row>
    <row r="33" spans="1:19" s="69" customFormat="1" ht="28.5" customHeight="1">
      <c r="A33" s="199"/>
      <c r="B33" s="15" t="s">
        <v>150</v>
      </c>
      <c r="C33" s="37"/>
      <c r="D33" s="37"/>
      <c r="E33" s="33"/>
      <c r="F33" s="75" t="s">
        <v>165</v>
      </c>
      <c r="G33" s="35">
        <v>0.7</v>
      </c>
      <c r="H33" s="36">
        <v>0.7</v>
      </c>
      <c r="I33" s="103">
        <v>0.7</v>
      </c>
      <c r="J33" s="99"/>
      <c r="K33" s="199"/>
      <c r="L33" s="15" t="s">
        <v>68</v>
      </c>
      <c r="M33" s="37"/>
      <c r="N33" s="37"/>
      <c r="O33" s="33"/>
      <c r="P33" s="116" t="s">
        <v>138</v>
      </c>
      <c r="Q33" s="164">
        <f>Q26-Q30</f>
        <v>-227253</v>
      </c>
      <c r="R33" s="165">
        <f>R26-R30</f>
        <v>-214482</v>
      </c>
      <c r="S33" s="166">
        <f>S26-S30</f>
        <v>-216568</v>
      </c>
    </row>
    <row r="34" spans="1:19" s="69" customFormat="1" ht="28.5" customHeight="1">
      <c r="A34" s="199"/>
      <c r="B34" s="192" t="s">
        <v>178</v>
      </c>
      <c r="C34" s="193"/>
      <c r="D34" s="22" t="s">
        <v>30</v>
      </c>
      <c r="E34" s="30"/>
      <c r="F34" s="75" t="s">
        <v>168</v>
      </c>
      <c r="G34" s="80">
        <v>2015.83</v>
      </c>
      <c r="H34" s="81">
        <v>2053.54</v>
      </c>
      <c r="I34" s="105">
        <v>2097.05</v>
      </c>
      <c r="J34" s="101"/>
      <c r="K34" s="199"/>
      <c r="L34" s="17" t="s">
        <v>69</v>
      </c>
      <c r="M34" s="27"/>
      <c r="N34" s="27"/>
      <c r="O34" s="27"/>
      <c r="P34" s="116" t="s">
        <v>139</v>
      </c>
      <c r="Q34" s="9">
        <v>227253</v>
      </c>
      <c r="R34" s="12">
        <v>214482</v>
      </c>
      <c r="S34" s="11">
        <v>216568</v>
      </c>
    </row>
    <row r="35" spans="1:19" s="69" customFormat="1" ht="28.5" customHeight="1" thickBot="1">
      <c r="A35" s="199"/>
      <c r="B35" s="196"/>
      <c r="C35" s="197"/>
      <c r="D35" s="17" t="s">
        <v>31</v>
      </c>
      <c r="E35" s="27"/>
      <c r="F35" s="75" t="s">
        <v>168</v>
      </c>
      <c r="G35" s="80">
        <v>1831.54</v>
      </c>
      <c r="H35" s="81">
        <v>1886.24</v>
      </c>
      <c r="I35" s="105">
        <v>1997.79</v>
      </c>
      <c r="J35" s="101"/>
      <c r="K35" s="200"/>
      <c r="L35" s="18" t="s">
        <v>70</v>
      </c>
      <c r="M35" s="18"/>
      <c r="N35" s="18"/>
      <c r="O35" s="24"/>
      <c r="P35" s="111"/>
      <c r="Q35" s="47">
        <f>Q33+Q34</f>
        <v>0</v>
      </c>
      <c r="R35" s="45">
        <f>R33+R34</f>
        <v>0</v>
      </c>
      <c r="S35" s="48">
        <f>S33+S34</f>
        <v>0</v>
      </c>
    </row>
    <row r="36" spans="1:19" s="69" customFormat="1" ht="28.5" customHeight="1">
      <c r="A36" s="199"/>
      <c r="B36" s="203" t="s">
        <v>102</v>
      </c>
      <c r="C36" s="204"/>
      <c r="D36" s="17" t="s">
        <v>32</v>
      </c>
      <c r="E36" s="27"/>
      <c r="F36" s="75" t="s">
        <v>103</v>
      </c>
      <c r="G36" s="9">
        <v>908</v>
      </c>
      <c r="H36" s="12">
        <v>904</v>
      </c>
      <c r="I36" s="11">
        <v>972</v>
      </c>
      <c r="J36" s="98"/>
      <c r="K36" s="19" t="s">
        <v>71</v>
      </c>
      <c r="L36" s="20"/>
      <c r="M36" s="20"/>
      <c r="N36" s="20"/>
      <c r="O36" s="26"/>
      <c r="P36" s="119"/>
      <c r="Q36" s="6">
        <v>1306270</v>
      </c>
      <c r="R36" s="8">
        <v>1347162</v>
      </c>
      <c r="S36" s="7">
        <v>1292878</v>
      </c>
    </row>
    <row r="37" spans="1:19" s="69" customFormat="1" ht="28.5" customHeight="1">
      <c r="A37" s="199"/>
      <c r="B37" s="205"/>
      <c r="C37" s="206"/>
      <c r="D37" s="17" t="s">
        <v>33</v>
      </c>
      <c r="E37" s="27"/>
      <c r="F37" s="75" t="s">
        <v>166</v>
      </c>
      <c r="G37" s="9">
        <v>34236</v>
      </c>
      <c r="H37" s="12">
        <v>34266</v>
      </c>
      <c r="I37" s="11">
        <v>35920</v>
      </c>
      <c r="J37" s="98"/>
      <c r="K37" s="14" t="s">
        <v>72</v>
      </c>
      <c r="L37" s="15"/>
      <c r="M37" s="15"/>
      <c r="N37" s="15"/>
      <c r="O37" s="17"/>
      <c r="P37" s="116"/>
      <c r="Q37" s="9"/>
      <c r="R37" s="12"/>
      <c r="S37" s="11"/>
    </row>
    <row r="38" spans="1:19" s="69" customFormat="1" ht="28.5" customHeight="1" thickBot="1">
      <c r="A38" s="200"/>
      <c r="B38" s="207"/>
      <c r="C38" s="208"/>
      <c r="D38" s="24" t="s">
        <v>34</v>
      </c>
      <c r="E38" s="25"/>
      <c r="F38" s="76" t="s">
        <v>104</v>
      </c>
      <c r="G38" s="49">
        <v>69014</v>
      </c>
      <c r="H38" s="50">
        <v>70366</v>
      </c>
      <c r="I38" s="104">
        <v>75327</v>
      </c>
      <c r="J38" s="98"/>
      <c r="K38" s="56" t="s">
        <v>73</v>
      </c>
      <c r="L38" s="25"/>
      <c r="M38" s="25"/>
      <c r="N38" s="25"/>
      <c r="O38" s="25"/>
      <c r="P38" s="117"/>
      <c r="Q38" s="44">
        <v>1152441</v>
      </c>
      <c r="R38" s="78">
        <v>1175967</v>
      </c>
      <c r="S38" s="89">
        <v>1186252</v>
      </c>
    </row>
    <row r="39" spans="1:19" s="69" customFormat="1" ht="28.5" customHeight="1">
      <c r="A39" s="201" t="s">
        <v>105</v>
      </c>
      <c r="B39" s="23" t="s">
        <v>35</v>
      </c>
      <c r="C39" s="29"/>
      <c r="D39" s="29"/>
      <c r="E39" s="29"/>
      <c r="F39" s="77" t="s">
        <v>106</v>
      </c>
      <c r="G39" s="90">
        <v>11.8</v>
      </c>
      <c r="H39" s="91">
        <v>11.2</v>
      </c>
      <c r="I39" s="108">
        <v>9.1</v>
      </c>
      <c r="J39" s="99"/>
      <c r="K39" s="198" t="s">
        <v>114</v>
      </c>
      <c r="L39" s="173" t="s">
        <v>115</v>
      </c>
      <c r="M39" s="16" t="s">
        <v>74</v>
      </c>
      <c r="N39" s="16"/>
      <c r="O39" s="23"/>
      <c r="P39" s="118"/>
      <c r="Q39" s="73">
        <v>7105331</v>
      </c>
      <c r="R39" s="74">
        <v>7168552</v>
      </c>
      <c r="S39" s="52">
        <v>7233751</v>
      </c>
    </row>
    <row r="40" spans="1:19" s="69" customFormat="1" ht="28.5" customHeight="1">
      <c r="A40" s="199"/>
      <c r="B40" s="17" t="s">
        <v>36</v>
      </c>
      <c r="C40" s="27"/>
      <c r="D40" s="27"/>
      <c r="E40" s="27"/>
      <c r="F40" s="75" t="s">
        <v>140</v>
      </c>
      <c r="G40" s="35">
        <v>0</v>
      </c>
      <c r="H40" s="36">
        <v>0</v>
      </c>
      <c r="I40" s="103">
        <v>0</v>
      </c>
      <c r="J40" s="99"/>
      <c r="K40" s="199"/>
      <c r="L40" s="174"/>
      <c r="M40" s="174" t="s">
        <v>141</v>
      </c>
      <c r="N40" s="15" t="s">
        <v>75</v>
      </c>
      <c r="O40" s="17"/>
      <c r="P40" s="116"/>
      <c r="Q40" s="9">
        <v>8034105</v>
      </c>
      <c r="R40" s="12">
        <v>8203994</v>
      </c>
      <c r="S40" s="11">
        <v>8373037</v>
      </c>
    </row>
    <row r="41" spans="1:19" s="69" customFormat="1" ht="28.5" customHeight="1">
      <c r="A41" s="199"/>
      <c r="B41" s="17" t="s">
        <v>37</v>
      </c>
      <c r="C41" s="27"/>
      <c r="D41" s="27"/>
      <c r="E41" s="27"/>
      <c r="F41" s="75" t="s">
        <v>107</v>
      </c>
      <c r="G41" s="35">
        <v>11.8</v>
      </c>
      <c r="H41" s="36">
        <v>13.1</v>
      </c>
      <c r="I41" s="103">
        <v>12.9</v>
      </c>
      <c r="J41" s="99"/>
      <c r="K41" s="199"/>
      <c r="L41" s="174"/>
      <c r="M41" s="174"/>
      <c r="N41" s="15" t="s">
        <v>170</v>
      </c>
      <c r="O41" s="33"/>
      <c r="P41" s="120"/>
      <c r="Q41" s="9">
        <v>1392999</v>
      </c>
      <c r="R41" s="12">
        <v>1508896</v>
      </c>
      <c r="S41" s="11">
        <v>1632763</v>
      </c>
    </row>
    <row r="42" spans="1:19" s="69" customFormat="1" ht="28.5" customHeight="1">
      <c r="A42" s="199"/>
      <c r="B42" s="17" t="s">
        <v>161</v>
      </c>
      <c r="C42" s="27"/>
      <c r="D42" s="27"/>
      <c r="E42" s="27"/>
      <c r="F42" s="75" t="s">
        <v>142</v>
      </c>
      <c r="G42" s="35">
        <v>60.2</v>
      </c>
      <c r="H42" s="36">
        <v>58.8</v>
      </c>
      <c r="I42" s="103">
        <v>61.7</v>
      </c>
      <c r="J42" s="99"/>
      <c r="K42" s="199"/>
      <c r="L42" s="174"/>
      <c r="M42" s="15" t="s">
        <v>76</v>
      </c>
      <c r="N42" s="15"/>
      <c r="O42" s="17"/>
      <c r="P42" s="116"/>
      <c r="Q42" s="9">
        <v>1418587</v>
      </c>
      <c r="R42" s="12">
        <v>1441017</v>
      </c>
      <c r="S42" s="11">
        <v>1412192</v>
      </c>
    </row>
    <row r="43" spans="1:19" s="69" customFormat="1" ht="28.5" customHeight="1" thickBot="1">
      <c r="A43" s="202"/>
      <c r="B43" s="24" t="s">
        <v>38</v>
      </c>
      <c r="C43" s="25"/>
      <c r="D43" s="25"/>
      <c r="E43" s="25"/>
      <c r="F43" s="68" t="s">
        <v>108</v>
      </c>
      <c r="G43" s="92">
        <v>16.2</v>
      </c>
      <c r="H43" s="93">
        <v>16.9</v>
      </c>
      <c r="I43" s="109">
        <v>16.3</v>
      </c>
      <c r="J43" s="99"/>
      <c r="K43" s="199"/>
      <c r="L43" s="174"/>
      <c r="M43" s="174" t="s">
        <v>143</v>
      </c>
      <c r="N43" s="15" t="s">
        <v>77</v>
      </c>
      <c r="O43" s="17"/>
      <c r="P43" s="116"/>
      <c r="Q43" s="9">
        <v>1253465</v>
      </c>
      <c r="R43" s="12">
        <v>1286992</v>
      </c>
      <c r="S43" s="11">
        <v>1255518</v>
      </c>
    </row>
    <row r="44" spans="1:19" s="69" customFormat="1" ht="28.5" customHeight="1">
      <c r="A44" s="198" t="s">
        <v>1</v>
      </c>
      <c r="B44" s="23" t="s">
        <v>151</v>
      </c>
      <c r="C44" s="29"/>
      <c r="D44" s="29"/>
      <c r="E44" s="29"/>
      <c r="F44" s="72" t="s">
        <v>144</v>
      </c>
      <c r="G44" s="87">
        <v>78.3</v>
      </c>
      <c r="H44" s="88">
        <v>78.7</v>
      </c>
      <c r="I44" s="107">
        <v>78.9</v>
      </c>
      <c r="J44" s="99"/>
      <c r="K44" s="199"/>
      <c r="L44" s="174"/>
      <c r="M44" s="174"/>
      <c r="N44" s="15" t="s">
        <v>78</v>
      </c>
      <c r="O44" s="17"/>
      <c r="P44" s="116"/>
      <c r="Q44" s="9">
        <v>149826</v>
      </c>
      <c r="R44" s="12">
        <v>142833</v>
      </c>
      <c r="S44" s="11">
        <v>143260</v>
      </c>
    </row>
    <row r="45" spans="1:19" s="69" customFormat="1" ht="28.5" customHeight="1">
      <c r="A45" s="199"/>
      <c r="B45" s="17" t="s">
        <v>39</v>
      </c>
      <c r="C45" s="27"/>
      <c r="D45" s="27"/>
      <c r="E45" s="27"/>
      <c r="F45" s="75" t="s">
        <v>145</v>
      </c>
      <c r="G45" s="35">
        <v>1263</v>
      </c>
      <c r="H45" s="36">
        <v>1535.4</v>
      </c>
      <c r="I45" s="103">
        <v>1183.6</v>
      </c>
      <c r="J45" s="99"/>
      <c r="K45" s="199"/>
      <c r="L45" s="174"/>
      <c r="M45" s="174"/>
      <c r="N45" s="15" t="s">
        <v>79</v>
      </c>
      <c r="O45" s="17"/>
      <c r="P45" s="116"/>
      <c r="Q45" s="9">
        <v>7072</v>
      </c>
      <c r="R45" s="12">
        <v>4810</v>
      </c>
      <c r="S45" s="11">
        <v>4432</v>
      </c>
    </row>
    <row r="46" spans="1:19" s="69" customFormat="1" ht="28.5" customHeight="1">
      <c r="A46" s="199"/>
      <c r="B46" s="17" t="s">
        <v>40</v>
      </c>
      <c r="C46" s="27"/>
      <c r="D46" s="27"/>
      <c r="E46" s="27"/>
      <c r="F46" s="75" t="s">
        <v>146</v>
      </c>
      <c r="G46" s="35">
        <v>109.9</v>
      </c>
      <c r="H46" s="36">
        <v>108.9</v>
      </c>
      <c r="I46" s="103">
        <v>105.1</v>
      </c>
      <c r="J46" s="99"/>
      <c r="K46" s="199"/>
      <c r="L46" s="174"/>
      <c r="M46" s="15" t="s">
        <v>80</v>
      </c>
      <c r="N46" s="15"/>
      <c r="O46" s="17"/>
      <c r="P46" s="116"/>
      <c r="Q46" s="9"/>
      <c r="R46" s="12"/>
      <c r="S46" s="11"/>
    </row>
    <row r="47" spans="1:19" s="69" customFormat="1" ht="28.5" customHeight="1">
      <c r="A47" s="199"/>
      <c r="B47" s="17" t="s">
        <v>41</v>
      </c>
      <c r="C47" s="27"/>
      <c r="D47" s="27"/>
      <c r="E47" s="27"/>
      <c r="F47" s="75" t="s">
        <v>124</v>
      </c>
      <c r="G47" s="35">
        <v>110.2</v>
      </c>
      <c r="H47" s="36">
        <v>108.9</v>
      </c>
      <c r="I47" s="103">
        <v>105</v>
      </c>
      <c r="J47" s="99"/>
      <c r="K47" s="199"/>
      <c r="L47" s="174"/>
      <c r="M47" s="15" t="s">
        <v>81</v>
      </c>
      <c r="N47" s="15"/>
      <c r="O47" s="17"/>
      <c r="P47" s="116"/>
      <c r="Q47" s="9">
        <f>Q39+Q42+Q46</f>
        <v>8523918</v>
      </c>
      <c r="R47" s="12">
        <f>R39+R42+R46</f>
        <v>8609569</v>
      </c>
      <c r="S47" s="13">
        <f>S39+S42+S46</f>
        <v>8645943</v>
      </c>
    </row>
    <row r="48" spans="1:19" s="69" customFormat="1" ht="28.5" customHeight="1">
      <c r="A48" s="199"/>
      <c r="B48" s="17" t="s">
        <v>116</v>
      </c>
      <c r="C48" s="27"/>
      <c r="D48" s="27"/>
      <c r="E48" s="27"/>
      <c r="F48" s="75" t="s">
        <v>147</v>
      </c>
      <c r="G48" s="35"/>
      <c r="H48" s="36"/>
      <c r="I48" s="103"/>
      <c r="J48" s="99"/>
      <c r="K48" s="199"/>
      <c r="L48" s="174" t="s">
        <v>113</v>
      </c>
      <c r="M48" s="15" t="s">
        <v>82</v>
      </c>
      <c r="N48" s="15"/>
      <c r="O48" s="17"/>
      <c r="P48" s="116"/>
      <c r="Q48" s="9">
        <v>65765</v>
      </c>
      <c r="R48" s="12">
        <v>77000</v>
      </c>
      <c r="S48" s="11">
        <v>45700</v>
      </c>
    </row>
    <row r="49" spans="1:19" s="69" customFormat="1" ht="28.5" customHeight="1">
      <c r="A49" s="199"/>
      <c r="B49" s="17" t="s">
        <v>42</v>
      </c>
      <c r="C49" s="27"/>
      <c r="D49" s="27"/>
      <c r="E49" s="27"/>
      <c r="F49" s="75" t="s">
        <v>122</v>
      </c>
      <c r="G49" s="35"/>
      <c r="H49" s="36"/>
      <c r="I49" s="103"/>
      <c r="J49" s="99"/>
      <c r="K49" s="199"/>
      <c r="L49" s="174"/>
      <c r="M49" s="15" t="s">
        <v>83</v>
      </c>
      <c r="N49" s="15"/>
      <c r="O49" s="17"/>
      <c r="P49" s="116"/>
      <c r="Q49" s="9">
        <v>112317</v>
      </c>
      <c r="R49" s="12">
        <v>93855</v>
      </c>
      <c r="S49" s="11">
        <v>119314</v>
      </c>
    </row>
    <row r="50" spans="1:19" s="69" customFormat="1" ht="28.5" customHeight="1">
      <c r="A50" s="199"/>
      <c r="B50" s="186" t="s">
        <v>2</v>
      </c>
      <c r="C50" s="187"/>
      <c r="D50" s="15" t="s">
        <v>117</v>
      </c>
      <c r="E50" s="17"/>
      <c r="F50" s="34"/>
      <c r="G50" s="128">
        <v>0</v>
      </c>
      <c r="H50" s="126">
        <v>0</v>
      </c>
      <c r="I50" s="129">
        <v>0</v>
      </c>
      <c r="J50" s="99"/>
      <c r="K50" s="199"/>
      <c r="L50" s="174"/>
      <c r="M50" s="174" t="s">
        <v>148</v>
      </c>
      <c r="N50" s="15" t="s">
        <v>84</v>
      </c>
      <c r="O50" s="17"/>
      <c r="P50" s="116"/>
      <c r="Q50" s="9"/>
      <c r="R50" s="12"/>
      <c r="S50" s="11"/>
    </row>
    <row r="51" spans="1:19" s="69" customFormat="1" ht="28.5" customHeight="1">
      <c r="A51" s="199"/>
      <c r="B51" s="188"/>
      <c r="C51" s="189"/>
      <c r="D51" s="15" t="s">
        <v>43</v>
      </c>
      <c r="E51" s="17"/>
      <c r="F51" s="34"/>
      <c r="G51" s="128">
        <v>0</v>
      </c>
      <c r="H51" s="126">
        <v>0</v>
      </c>
      <c r="I51" s="129">
        <v>0</v>
      </c>
      <c r="J51" s="99"/>
      <c r="K51" s="199"/>
      <c r="L51" s="174"/>
      <c r="M51" s="174"/>
      <c r="N51" s="15" t="s">
        <v>85</v>
      </c>
      <c r="O51" s="17"/>
      <c r="P51" s="116"/>
      <c r="Q51" s="9">
        <v>90335</v>
      </c>
      <c r="R51" s="12">
        <v>93855</v>
      </c>
      <c r="S51" s="11">
        <v>95840</v>
      </c>
    </row>
    <row r="52" spans="1:19" s="69" customFormat="1" ht="28.5" customHeight="1">
      <c r="A52" s="199"/>
      <c r="B52" s="188"/>
      <c r="C52" s="189"/>
      <c r="D52" s="15" t="s">
        <v>118</v>
      </c>
      <c r="E52" s="17"/>
      <c r="F52" s="34"/>
      <c r="G52" s="128">
        <v>0</v>
      </c>
      <c r="H52" s="126">
        <v>0</v>
      </c>
      <c r="I52" s="129">
        <v>0</v>
      </c>
      <c r="J52" s="99"/>
      <c r="K52" s="199"/>
      <c r="L52" s="174"/>
      <c r="M52" s="15" t="s">
        <v>86</v>
      </c>
      <c r="N52" s="15"/>
      <c r="O52" s="17"/>
      <c r="P52" s="116"/>
      <c r="Q52" s="9">
        <f>Q48+Q49</f>
        <v>178082</v>
      </c>
      <c r="R52" s="12">
        <f>R48+R49</f>
        <v>170855</v>
      </c>
      <c r="S52" s="13">
        <f>S48+S49</f>
        <v>165014</v>
      </c>
    </row>
    <row r="53" spans="1:19" s="69" customFormat="1" ht="28.5" customHeight="1" thickBot="1">
      <c r="A53" s="200"/>
      <c r="B53" s="190"/>
      <c r="C53" s="191"/>
      <c r="D53" s="18" t="s">
        <v>35</v>
      </c>
      <c r="E53" s="24"/>
      <c r="F53" s="94"/>
      <c r="G53" s="95">
        <v>10.7</v>
      </c>
      <c r="H53" s="96">
        <v>10.3</v>
      </c>
      <c r="I53" s="110">
        <v>8.7</v>
      </c>
      <c r="J53" s="99"/>
      <c r="K53" s="199"/>
      <c r="L53" s="174" t="s">
        <v>112</v>
      </c>
      <c r="M53" s="15" t="s">
        <v>87</v>
      </c>
      <c r="N53" s="15"/>
      <c r="O53" s="17"/>
      <c r="P53" s="116"/>
      <c r="Q53" s="9">
        <v>3208948</v>
      </c>
      <c r="R53" s="12">
        <v>3269289</v>
      </c>
      <c r="S53" s="11">
        <v>3345725</v>
      </c>
    </row>
    <row r="54" spans="1:19" s="69" customFormat="1" ht="28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199"/>
      <c r="L54" s="174"/>
      <c r="M54" s="174" t="s">
        <v>111</v>
      </c>
      <c r="N54" s="15" t="s">
        <v>88</v>
      </c>
      <c r="O54" s="17"/>
      <c r="P54" s="116"/>
      <c r="Q54" s="9">
        <v>1537883</v>
      </c>
      <c r="R54" s="12">
        <v>1609975</v>
      </c>
      <c r="S54" s="11">
        <v>1686411</v>
      </c>
    </row>
    <row r="55" spans="1:19" s="69" customFormat="1" ht="28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199"/>
      <c r="L55" s="174"/>
      <c r="M55" s="174"/>
      <c r="N55" s="15" t="s">
        <v>62</v>
      </c>
      <c r="O55" s="17"/>
      <c r="P55" s="116"/>
      <c r="Q55" s="9"/>
      <c r="R55" s="12"/>
      <c r="S55" s="11"/>
    </row>
    <row r="56" spans="1:19" s="69" customFormat="1" ht="28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199"/>
      <c r="L56" s="174"/>
      <c r="M56" s="174"/>
      <c r="N56" s="15" t="s">
        <v>89</v>
      </c>
      <c r="O56" s="17"/>
      <c r="P56" s="116"/>
      <c r="Q56" s="9">
        <v>1671065</v>
      </c>
      <c r="R56" s="12">
        <v>1659314</v>
      </c>
      <c r="S56" s="11">
        <v>1659314</v>
      </c>
    </row>
    <row r="57" spans="1:19" s="69" customFormat="1" ht="28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199"/>
      <c r="L57" s="174"/>
      <c r="M57" s="15" t="s">
        <v>90</v>
      </c>
      <c r="N57" s="15"/>
      <c r="O57" s="17"/>
      <c r="P57" s="116"/>
      <c r="Q57" s="9">
        <v>5136888</v>
      </c>
      <c r="R57" s="12">
        <v>5169425</v>
      </c>
      <c r="S57" s="11">
        <v>5135204</v>
      </c>
    </row>
    <row r="58" spans="1:19" s="69" customFormat="1" ht="28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199"/>
      <c r="L58" s="174"/>
      <c r="M58" s="174" t="s">
        <v>111</v>
      </c>
      <c r="N58" s="15" t="s">
        <v>91</v>
      </c>
      <c r="O58" s="17"/>
      <c r="P58" s="116"/>
      <c r="Q58" s="9">
        <v>3830999</v>
      </c>
      <c r="R58" s="12">
        <v>3844597</v>
      </c>
      <c r="S58" s="11">
        <v>3833470</v>
      </c>
    </row>
    <row r="59" spans="1:19" s="69" customFormat="1" ht="28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199"/>
      <c r="L59" s="174"/>
      <c r="M59" s="174"/>
      <c r="N59" s="15" t="s">
        <v>92</v>
      </c>
      <c r="O59" s="17"/>
      <c r="P59" s="116"/>
      <c r="Q59" s="9">
        <v>1203783</v>
      </c>
      <c r="R59" s="12">
        <v>1228691</v>
      </c>
      <c r="S59" s="11">
        <v>1242255</v>
      </c>
    </row>
    <row r="60" spans="1:19" s="69" customFormat="1" ht="28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199"/>
      <c r="L60" s="174"/>
      <c r="M60" s="174"/>
      <c r="N60" s="177" t="s">
        <v>93</v>
      </c>
      <c r="O60" s="179"/>
      <c r="P60" s="178"/>
      <c r="Q60" s="9">
        <v>102106</v>
      </c>
      <c r="R60" s="12">
        <v>96137</v>
      </c>
      <c r="S60" s="11">
        <v>59479</v>
      </c>
    </row>
    <row r="61" spans="1:19" s="69" customFormat="1" ht="28.5" customHeight="1" thickBo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200"/>
      <c r="L61" s="175"/>
      <c r="M61" s="18" t="s">
        <v>94</v>
      </c>
      <c r="N61" s="18"/>
      <c r="O61" s="24"/>
      <c r="P61" s="111"/>
      <c r="Q61" s="49">
        <f>Q53+Q57</f>
        <v>8345836</v>
      </c>
      <c r="R61" s="50">
        <f>R53+R57</f>
        <v>8438714</v>
      </c>
      <c r="S61" s="51">
        <f>S53+S57</f>
        <v>8480929</v>
      </c>
    </row>
  </sheetData>
  <sheetProtection/>
  <mergeCells count="37">
    <mergeCell ref="M16:M22"/>
    <mergeCell ref="G5:I5"/>
    <mergeCell ref="G6:I6"/>
    <mergeCell ref="A29:A31"/>
    <mergeCell ref="A8:A15"/>
    <mergeCell ref="A16:A20"/>
    <mergeCell ref="A21:A28"/>
    <mergeCell ref="M58:M60"/>
    <mergeCell ref="A44:A53"/>
    <mergeCell ref="A32:A38"/>
    <mergeCell ref="A39:A43"/>
    <mergeCell ref="B36:C38"/>
    <mergeCell ref="N8:N10"/>
    <mergeCell ref="M7:M12"/>
    <mergeCell ref="L6:L13"/>
    <mergeCell ref="K5:K25"/>
    <mergeCell ref="N17:N20"/>
    <mergeCell ref="M43:M45"/>
    <mergeCell ref="L15:L23"/>
    <mergeCell ref="L27:L29"/>
    <mergeCell ref="L31:L32"/>
    <mergeCell ref="K26:K35"/>
    <mergeCell ref="M40:M41"/>
    <mergeCell ref="K39:K61"/>
    <mergeCell ref="M50:M51"/>
    <mergeCell ref="L48:L52"/>
    <mergeCell ref="M54:M56"/>
    <mergeCell ref="L39:L47"/>
    <mergeCell ref="L53:L61"/>
    <mergeCell ref="A1:S1"/>
    <mergeCell ref="O20:P20"/>
    <mergeCell ref="N60:P60"/>
    <mergeCell ref="B11:D12"/>
    <mergeCell ref="B13:D14"/>
    <mergeCell ref="B50:C53"/>
    <mergeCell ref="B27:C28"/>
    <mergeCell ref="B34:C35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zoomScale="75" zoomScaleNormal="75" zoomScaleSheetLayoutView="75" workbookViewId="0" topLeftCell="A1">
      <selection activeCell="A4" sqref="A4"/>
    </sheetView>
  </sheetViews>
  <sheetFormatPr defaultColWidth="9.00390625" defaultRowHeight="13.5"/>
  <cols>
    <col min="1" max="2" width="4.625" style="1" customWidth="1"/>
    <col min="3" max="3" width="9.625" style="1" customWidth="1"/>
    <col min="4" max="4" width="1.625" style="1" customWidth="1"/>
    <col min="5" max="5" width="14.375" style="1" customWidth="1"/>
    <col min="6" max="6" width="11.625" style="57" customWidth="1"/>
    <col min="7" max="9" width="15.625" style="1" customWidth="1"/>
    <col min="10" max="10" width="3.375" style="1" customWidth="1"/>
    <col min="11" max="14" width="4.625" style="1" customWidth="1"/>
    <col min="15" max="15" width="21.625" style="1" customWidth="1"/>
    <col min="16" max="16" width="4.625" style="113" customWidth="1"/>
    <col min="17" max="19" width="15.625" style="1" customWidth="1"/>
    <col min="20" max="16384" width="9.00390625" style="1" customWidth="1"/>
  </cols>
  <sheetData>
    <row r="1" spans="1:19" ht="25.5">
      <c r="A1" s="176" t="s">
        <v>119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ht="15.75" customHeight="1">
      <c r="A2" s="5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R2" s="5"/>
      <c r="S2" s="5"/>
    </row>
    <row r="3" spans="1:19" ht="30" customHeight="1" thickBot="1">
      <c r="A3" s="59" t="s">
        <v>208</v>
      </c>
      <c r="B3" s="31"/>
      <c r="C3" s="31"/>
      <c r="D3" s="31"/>
      <c r="E3" s="31"/>
      <c r="F3" s="32"/>
      <c r="S3" s="121" t="s">
        <v>95</v>
      </c>
    </row>
    <row r="4" spans="1:20" s="60" customFormat="1" ht="28.5" customHeight="1" thickBot="1">
      <c r="A4" s="2"/>
      <c r="B4" s="3"/>
      <c r="C4" s="3"/>
      <c r="D4" s="3"/>
      <c r="E4" s="3"/>
      <c r="F4" s="4" t="s">
        <v>97</v>
      </c>
      <c r="G4" s="61" t="s">
        <v>171</v>
      </c>
      <c r="H4" s="62" t="s">
        <v>172</v>
      </c>
      <c r="I4" s="122" t="s">
        <v>173</v>
      </c>
      <c r="J4" s="124"/>
      <c r="K4" s="2" t="s">
        <v>96</v>
      </c>
      <c r="L4" s="3"/>
      <c r="M4" s="3"/>
      <c r="N4" s="3"/>
      <c r="O4" s="3"/>
      <c r="P4" s="114" t="s">
        <v>97</v>
      </c>
      <c r="Q4" s="61" t="s">
        <v>171</v>
      </c>
      <c r="R4" s="62" t="s">
        <v>172</v>
      </c>
      <c r="S4" s="163" t="s">
        <v>173</v>
      </c>
      <c r="T4" s="123"/>
    </row>
    <row r="5" spans="1:19" s="60" customFormat="1" ht="28.5" customHeight="1">
      <c r="A5" s="6" t="s">
        <v>7</v>
      </c>
      <c r="B5" s="63"/>
      <c r="C5" s="63"/>
      <c r="D5" s="63"/>
      <c r="E5" s="63"/>
      <c r="F5" s="64"/>
      <c r="G5" s="209">
        <v>21090</v>
      </c>
      <c r="H5" s="210"/>
      <c r="I5" s="211"/>
      <c r="J5" s="98"/>
      <c r="K5" s="201" t="s">
        <v>5</v>
      </c>
      <c r="L5" s="8" t="s">
        <v>44</v>
      </c>
      <c r="M5" s="53"/>
      <c r="N5" s="53"/>
      <c r="O5" s="54"/>
      <c r="P5" s="115" t="s">
        <v>98</v>
      </c>
      <c r="Q5" s="6">
        <f>Q6+Q13</f>
        <v>6751211</v>
      </c>
      <c r="R5" s="8">
        <f>R6+R13</f>
        <v>7239748</v>
      </c>
      <c r="S5" s="7">
        <f>S6+S13</f>
        <v>7660243</v>
      </c>
    </row>
    <row r="6" spans="1:19" s="60" customFormat="1" ht="28.5" customHeight="1">
      <c r="A6" s="9" t="s">
        <v>8</v>
      </c>
      <c r="B6" s="10"/>
      <c r="C6" s="10"/>
      <c r="D6" s="10"/>
      <c r="E6" s="10"/>
      <c r="F6" s="66"/>
      <c r="G6" s="212">
        <v>21337</v>
      </c>
      <c r="H6" s="213"/>
      <c r="I6" s="214"/>
      <c r="J6" s="98"/>
      <c r="K6" s="199"/>
      <c r="L6" s="174" t="s">
        <v>6</v>
      </c>
      <c r="M6" s="12" t="s">
        <v>158</v>
      </c>
      <c r="N6" s="12"/>
      <c r="O6" s="55"/>
      <c r="P6" s="112" t="s">
        <v>120</v>
      </c>
      <c r="Q6" s="9">
        <f>Q7+Q11</f>
        <v>6751211</v>
      </c>
      <c r="R6" s="12">
        <f>R7+R11</f>
        <v>7239748</v>
      </c>
      <c r="S6" s="11">
        <f>S7+S11</f>
        <v>7582681</v>
      </c>
    </row>
    <row r="7" spans="1:19" s="69" customFormat="1" ht="28.5" customHeight="1" thickBot="1">
      <c r="A7" s="67" t="s">
        <v>9</v>
      </c>
      <c r="B7" s="28"/>
      <c r="C7" s="28"/>
      <c r="D7" s="28"/>
      <c r="E7" s="28"/>
      <c r="F7" s="68"/>
      <c r="G7" s="130" t="s">
        <v>180</v>
      </c>
      <c r="H7" s="131" t="s">
        <v>180</v>
      </c>
      <c r="I7" s="132" t="s">
        <v>180</v>
      </c>
      <c r="J7" s="97"/>
      <c r="K7" s="199"/>
      <c r="L7" s="174"/>
      <c r="M7" s="174" t="s">
        <v>6</v>
      </c>
      <c r="N7" s="15" t="s">
        <v>34</v>
      </c>
      <c r="O7" s="17"/>
      <c r="P7" s="116" t="s">
        <v>121</v>
      </c>
      <c r="Q7" s="9">
        <v>6515225</v>
      </c>
      <c r="R7" s="12">
        <v>7034936</v>
      </c>
      <c r="S7" s="11">
        <v>7372563</v>
      </c>
    </row>
    <row r="8" spans="1:19" s="69" customFormat="1" ht="28.5" customHeight="1">
      <c r="A8" s="198" t="s">
        <v>109</v>
      </c>
      <c r="B8" s="16" t="s">
        <v>152</v>
      </c>
      <c r="C8" s="70"/>
      <c r="D8" s="70"/>
      <c r="E8" s="71"/>
      <c r="F8" s="72" t="s">
        <v>98</v>
      </c>
      <c r="G8" s="73">
        <v>71236</v>
      </c>
      <c r="H8" s="74">
        <v>71705</v>
      </c>
      <c r="I8" s="52">
        <v>72914</v>
      </c>
      <c r="J8" s="98"/>
      <c r="K8" s="199"/>
      <c r="L8" s="174"/>
      <c r="M8" s="174"/>
      <c r="N8" s="174" t="s">
        <v>125</v>
      </c>
      <c r="O8" s="17" t="s">
        <v>45</v>
      </c>
      <c r="P8" s="116"/>
      <c r="Q8" s="9">
        <v>6049123</v>
      </c>
      <c r="R8" s="12">
        <v>6409013</v>
      </c>
      <c r="S8" s="11">
        <v>6857491</v>
      </c>
    </row>
    <row r="9" spans="1:19" s="69" customFormat="1" ht="28.5" customHeight="1">
      <c r="A9" s="199"/>
      <c r="B9" s="15" t="s">
        <v>10</v>
      </c>
      <c r="C9" s="15"/>
      <c r="D9" s="15"/>
      <c r="E9" s="17"/>
      <c r="F9" s="75" t="s">
        <v>120</v>
      </c>
      <c r="G9" s="9">
        <v>78000</v>
      </c>
      <c r="H9" s="12">
        <v>78000</v>
      </c>
      <c r="I9" s="11">
        <v>78000</v>
      </c>
      <c r="J9" s="98"/>
      <c r="K9" s="199"/>
      <c r="L9" s="174"/>
      <c r="M9" s="174"/>
      <c r="N9" s="174"/>
      <c r="O9" s="17" t="s">
        <v>46</v>
      </c>
      <c r="P9" s="116"/>
      <c r="Q9" s="9">
        <v>207000</v>
      </c>
      <c r="R9" s="12">
        <v>359966</v>
      </c>
      <c r="S9" s="11">
        <v>297137</v>
      </c>
    </row>
    <row r="10" spans="1:19" s="69" customFormat="1" ht="28.5" customHeight="1">
      <c r="A10" s="199"/>
      <c r="B10" s="15" t="s">
        <v>11</v>
      </c>
      <c r="C10" s="15"/>
      <c r="D10" s="15"/>
      <c r="E10" s="17"/>
      <c r="F10" s="75" t="s">
        <v>121</v>
      </c>
      <c r="G10" s="9">
        <v>73631</v>
      </c>
      <c r="H10" s="12">
        <v>74355</v>
      </c>
      <c r="I10" s="11">
        <v>75111</v>
      </c>
      <c r="J10" s="98"/>
      <c r="K10" s="199"/>
      <c r="L10" s="174"/>
      <c r="M10" s="174"/>
      <c r="N10" s="174"/>
      <c r="O10" s="17" t="s">
        <v>47</v>
      </c>
      <c r="P10" s="116"/>
      <c r="Q10" s="9"/>
      <c r="R10" s="12"/>
      <c r="S10" s="11"/>
    </row>
    <row r="11" spans="1:19" s="69" customFormat="1" ht="28.5" customHeight="1">
      <c r="A11" s="199"/>
      <c r="B11" s="180" t="s">
        <v>12</v>
      </c>
      <c r="C11" s="181"/>
      <c r="D11" s="182"/>
      <c r="E11" s="17" t="s">
        <v>13</v>
      </c>
      <c r="F11" s="75" t="s">
        <v>106</v>
      </c>
      <c r="G11" s="35">
        <f>IF(G8=0,"",G10/G8*100)</f>
        <v>103.36206412488067</v>
      </c>
      <c r="H11" s="36">
        <f>IF(H8=0,"",H10/H8*100)</f>
        <v>103.69569765009415</v>
      </c>
      <c r="I11" s="103">
        <f>IF(I8=0,"",I10/I8*100)</f>
        <v>103.01313876621774</v>
      </c>
      <c r="J11" s="99"/>
      <c r="K11" s="199"/>
      <c r="L11" s="174"/>
      <c r="M11" s="174"/>
      <c r="N11" s="15" t="s">
        <v>48</v>
      </c>
      <c r="O11" s="17"/>
      <c r="P11" s="116" t="s">
        <v>123</v>
      </c>
      <c r="Q11" s="9">
        <v>235986</v>
      </c>
      <c r="R11" s="12">
        <v>204812</v>
      </c>
      <c r="S11" s="11">
        <v>210118</v>
      </c>
    </row>
    <row r="12" spans="1:19" s="69" customFormat="1" ht="28.5" customHeight="1">
      <c r="A12" s="199"/>
      <c r="B12" s="183"/>
      <c r="C12" s="184"/>
      <c r="D12" s="185"/>
      <c r="E12" s="17" t="s">
        <v>14</v>
      </c>
      <c r="F12" s="75" t="s">
        <v>106</v>
      </c>
      <c r="G12" s="35">
        <f>IF(G9=0,"",G10/G9*100)</f>
        <v>94.39871794871794</v>
      </c>
      <c r="H12" s="36">
        <f>IF(H9=0,"",H10/H9*100)</f>
        <v>95.32692307692308</v>
      </c>
      <c r="I12" s="103">
        <f>IF(I9=0,"",I10/I9*100)</f>
        <v>96.29615384615384</v>
      </c>
      <c r="J12" s="99"/>
      <c r="K12" s="199"/>
      <c r="L12" s="174"/>
      <c r="M12" s="174"/>
      <c r="N12" s="37" t="s">
        <v>125</v>
      </c>
      <c r="O12" s="17" t="s">
        <v>169</v>
      </c>
      <c r="P12" s="116"/>
      <c r="Q12" s="9"/>
      <c r="R12" s="12"/>
      <c r="S12" s="11"/>
    </row>
    <row r="13" spans="1:19" s="69" customFormat="1" ht="28.5" customHeight="1">
      <c r="A13" s="199"/>
      <c r="B13" s="180" t="s">
        <v>126</v>
      </c>
      <c r="C13" s="181"/>
      <c r="D13" s="182"/>
      <c r="E13" s="17" t="s">
        <v>15</v>
      </c>
      <c r="F13" s="75"/>
      <c r="G13" s="9">
        <v>4</v>
      </c>
      <c r="H13" s="12">
        <v>4</v>
      </c>
      <c r="I13" s="11">
        <v>4</v>
      </c>
      <c r="J13" s="98"/>
      <c r="K13" s="199"/>
      <c r="L13" s="174"/>
      <c r="M13" s="15" t="s">
        <v>49</v>
      </c>
      <c r="N13" s="37"/>
      <c r="O13" s="33"/>
      <c r="P13" s="116" t="s">
        <v>127</v>
      </c>
      <c r="Q13" s="9">
        <v>0</v>
      </c>
      <c r="R13" s="12">
        <v>0</v>
      </c>
      <c r="S13" s="11">
        <v>77562</v>
      </c>
    </row>
    <row r="14" spans="1:19" s="69" customFormat="1" ht="28.5" customHeight="1">
      <c r="A14" s="199"/>
      <c r="B14" s="183"/>
      <c r="C14" s="184"/>
      <c r="D14" s="185"/>
      <c r="E14" s="17" t="s">
        <v>16</v>
      </c>
      <c r="F14" s="75" t="s">
        <v>174</v>
      </c>
      <c r="G14" s="9">
        <v>90000</v>
      </c>
      <c r="H14" s="12">
        <v>90000</v>
      </c>
      <c r="I14" s="11">
        <v>90000</v>
      </c>
      <c r="J14" s="98"/>
      <c r="K14" s="199"/>
      <c r="L14" s="15" t="s">
        <v>50</v>
      </c>
      <c r="M14" s="15"/>
      <c r="N14" s="15"/>
      <c r="O14" s="17"/>
      <c r="P14" s="116" t="s">
        <v>128</v>
      </c>
      <c r="Q14" s="9">
        <f>Q15+Q23</f>
        <v>6497685</v>
      </c>
      <c r="R14" s="12">
        <f>R15+R23</f>
        <v>6959733</v>
      </c>
      <c r="S14" s="11">
        <f>S15+S23</f>
        <v>7326861</v>
      </c>
    </row>
    <row r="15" spans="1:19" s="69" customFormat="1" ht="28.5" customHeight="1" thickBot="1">
      <c r="A15" s="200"/>
      <c r="B15" s="24" t="s">
        <v>17</v>
      </c>
      <c r="C15" s="25"/>
      <c r="D15" s="25"/>
      <c r="E15" s="25"/>
      <c r="F15" s="76" t="s">
        <v>3</v>
      </c>
      <c r="G15" s="49">
        <v>566981</v>
      </c>
      <c r="H15" s="50">
        <v>571543</v>
      </c>
      <c r="I15" s="104">
        <v>574838</v>
      </c>
      <c r="J15" s="98"/>
      <c r="K15" s="199"/>
      <c r="L15" s="174" t="s">
        <v>6</v>
      </c>
      <c r="M15" s="15" t="s">
        <v>51</v>
      </c>
      <c r="N15" s="15"/>
      <c r="O15" s="17"/>
      <c r="P15" s="116" t="s">
        <v>129</v>
      </c>
      <c r="Q15" s="9">
        <f>Q16+Q21</f>
        <v>6467993</v>
      </c>
      <c r="R15" s="12">
        <f>R16+R21</f>
        <v>6959733</v>
      </c>
      <c r="S15" s="11">
        <f>S16+S21</f>
        <v>7326462</v>
      </c>
    </row>
    <row r="16" spans="1:19" s="69" customFormat="1" ht="28.5" customHeight="1">
      <c r="A16" s="201" t="s">
        <v>4</v>
      </c>
      <c r="B16" s="23" t="s">
        <v>18</v>
      </c>
      <c r="C16" s="29"/>
      <c r="D16" s="29"/>
      <c r="E16" s="29"/>
      <c r="F16" s="77" t="s">
        <v>162</v>
      </c>
      <c r="G16" s="6">
        <v>0</v>
      </c>
      <c r="H16" s="8"/>
      <c r="I16" s="7"/>
      <c r="J16" s="98"/>
      <c r="K16" s="199"/>
      <c r="L16" s="174"/>
      <c r="M16" s="174" t="s">
        <v>6</v>
      </c>
      <c r="N16" s="15" t="s">
        <v>52</v>
      </c>
      <c r="O16" s="17"/>
      <c r="P16" s="116" t="s">
        <v>130</v>
      </c>
      <c r="Q16" s="9">
        <v>6441244</v>
      </c>
      <c r="R16" s="12">
        <v>6933997</v>
      </c>
      <c r="S16" s="11">
        <v>7301199</v>
      </c>
    </row>
    <row r="17" spans="1:19" s="69" customFormat="1" ht="28.5" customHeight="1">
      <c r="A17" s="199"/>
      <c r="B17" s="17" t="s">
        <v>19</v>
      </c>
      <c r="C17" s="27"/>
      <c r="D17" s="27"/>
      <c r="E17" s="27"/>
      <c r="F17" s="77" t="s">
        <v>162</v>
      </c>
      <c r="G17" s="9">
        <v>2942918</v>
      </c>
      <c r="H17" s="12">
        <v>2926101</v>
      </c>
      <c r="I17" s="11">
        <v>2942659</v>
      </c>
      <c r="J17" s="98"/>
      <c r="K17" s="199"/>
      <c r="L17" s="174"/>
      <c r="M17" s="174"/>
      <c r="N17" s="174" t="s">
        <v>125</v>
      </c>
      <c r="O17" s="17" t="s">
        <v>53</v>
      </c>
      <c r="P17" s="116"/>
      <c r="Q17" s="9">
        <v>584958</v>
      </c>
      <c r="R17" s="12">
        <v>612238</v>
      </c>
      <c r="S17" s="11">
        <v>517996</v>
      </c>
    </row>
    <row r="18" spans="1:19" s="69" customFormat="1" ht="28.5" customHeight="1">
      <c r="A18" s="199"/>
      <c r="B18" s="17" t="s">
        <v>149</v>
      </c>
      <c r="C18" s="27"/>
      <c r="D18" s="27"/>
      <c r="E18" s="27"/>
      <c r="F18" s="77" t="s">
        <v>162</v>
      </c>
      <c r="G18" s="9">
        <v>2869992</v>
      </c>
      <c r="H18" s="12">
        <v>2918020</v>
      </c>
      <c r="I18" s="11">
        <v>2915757</v>
      </c>
      <c r="J18" s="98"/>
      <c r="K18" s="199"/>
      <c r="L18" s="174"/>
      <c r="M18" s="174"/>
      <c r="N18" s="174"/>
      <c r="O18" s="17" t="s">
        <v>54</v>
      </c>
      <c r="P18" s="116"/>
      <c r="Q18" s="9">
        <v>198398</v>
      </c>
      <c r="R18" s="12">
        <v>322700</v>
      </c>
      <c r="S18" s="11">
        <v>268615</v>
      </c>
    </row>
    <row r="19" spans="1:19" s="69" customFormat="1" ht="28.5" customHeight="1">
      <c r="A19" s="199"/>
      <c r="B19" s="17" t="s">
        <v>20</v>
      </c>
      <c r="C19" s="27"/>
      <c r="D19" s="27"/>
      <c r="E19" s="27"/>
      <c r="F19" s="77" t="s">
        <v>162</v>
      </c>
      <c r="G19" s="9">
        <v>9733</v>
      </c>
      <c r="H19" s="12">
        <v>4510</v>
      </c>
      <c r="I19" s="11">
        <v>4620</v>
      </c>
      <c r="J19" s="98"/>
      <c r="K19" s="199"/>
      <c r="L19" s="174"/>
      <c r="M19" s="174"/>
      <c r="N19" s="174"/>
      <c r="O19" s="17" t="s">
        <v>55</v>
      </c>
      <c r="P19" s="116"/>
      <c r="Q19" s="9">
        <v>789878</v>
      </c>
      <c r="R19" s="12">
        <v>773556</v>
      </c>
      <c r="S19" s="11">
        <v>754632</v>
      </c>
    </row>
    <row r="20" spans="1:19" s="69" customFormat="1" ht="28.5" customHeight="1" thickBot="1">
      <c r="A20" s="202"/>
      <c r="B20" s="24" t="s">
        <v>21</v>
      </c>
      <c r="C20" s="25"/>
      <c r="D20" s="25"/>
      <c r="E20" s="25"/>
      <c r="F20" s="77" t="s">
        <v>162</v>
      </c>
      <c r="G20" s="44">
        <v>63454</v>
      </c>
      <c r="H20" s="78">
        <v>4061</v>
      </c>
      <c r="I20" s="89">
        <v>21980</v>
      </c>
      <c r="J20" s="98"/>
      <c r="K20" s="199"/>
      <c r="L20" s="174"/>
      <c r="M20" s="174"/>
      <c r="N20" s="174"/>
      <c r="O20" s="177" t="s">
        <v>56</v>
      </c>
      <c r="P20" s="178"/>
      <c r="Q20" s="9">
        <v>3816967</v>
      </c>
      <c r="R20" s="12">
        <v>4097582</v>
      </c>
      <c r="S20" s="11">
        <v>4685649</v>
      </c>
    </row>
    <row r="21" spans="1:19" s="69" customFormat="1" ht="28.5" customHeight="1">
      <c r="A21" s="198" t="s">
        <v>110</v>
      </c>
      <c r="B21" s="23" t="s">
        <v>22</v>
      </c>
      <c r="C21" s="79"/>
      <c r="D21" s="79"/>
      <c r="E21" s="79"/>
      <c r="F21" s="72"/>
      <c r="G21" s="65">
        <v>39588</v>
      </c>
      <c r="H21" s="133">
        <v>39588</v>
      </c>
      <c r="I21" s="134">
        <v>39588</v>
      </c>
      <c r="J21" s="100"/>
      <c r="K21" s="199"/>
      <c r="L21" s="174"/>
      <c r="M21" s="174"/>
      <c r="N21" s="15" t="s">
        <v>57</v>
      </c>
      <c r="O21" s="17"/>
      <c r="P21" s="116" t="s">
        <v>132</v>
      </c>
      <c r="Q21" s="9">
        <v>26749</v>
      </c>
      <c r="R21" s="12">
        <v>25736</v>
      </c>
      <c r="S21" s="11">
        <v>25263</v>
      </c>
    </row>
    <row r="22" spans="1:19" s="69" customFormat="1" ht="28.5" customHeight="1">
      <c r="A22" s="199"/>
      <c r="B22" s="17" t="s">
        <v>23</v>
      </c>
      <c r="C22" s="27"/>
      <c r="D22" s="27"/>
      <c r="E22" s="27"/>
      <c r="F22" s="75" t="s">
        <v>174</v>
      </c>
      <c r="G22" s="135"/>
      <c r="H22" s="136"/>
      <c r="I22" s="112"/>
      <c r="J22" s="98"/>
      <c r="K22" s="199"/>
      <c r="L22" s="174"/>
      <c r="M22" s="174"/>
      <c r="N22" s="37" t="s">
        <v>125</v>
      </c>
      <c r="O22" s="17" t="s">
        <v>36</v>
      </c>
      <c r="P22" s="116"/>
      <c r="Q22" s="9">
        <v>20410</v>
      </c>
      <c r="R22" s="12">
        <v>18229</v>
      </c>
      <c r="S22" s="11">
        <v>15999</v>
      </c>
    </row>
    <row r="23" spans="1:19" s="69" customFormat="1" ht="28.5" customHeight="1">
      <c r="A23" s="199"/>
      <c r="B23" s="17" t="s">
        <v>24</v>
      </c>
      <c r="C23" s="27"/>
      <c r="D23" s="27"/>
      <c r="E23" s="27"/>
      <c r="F23" s="75" t="s">
        <v>100</v>
      </c>
      <c r="G23" s="9">
        <v>520</v>
      </c>
      <c r="H23" s="12">
        <v>520</v>
      </c>
      <c r="I23" s="11">
        <v>520</v>
      </c>
      <c r="J23" s="98"/>
      <c r="K23" s="199"/>
      <c r="L23" s="174"/>
      <c r="M23" s="15" t="s">
        <v>58</v>
      </c>
      <c r="N23" s="15"/>
      <c r="O23" s="17"/>
      <c r="P23" s="116" t="s">
        <v>134</v>
      </c>
      <c r="Q23" s="9">
        <v>29692</v>
      </c>
      <c r="R23" s="12">
        <v>0</v>
      </c>
      <c r="S23" s="11">
        <v>399</v>
      </c>
    </row>
    <row r="24" spans="1:19" s="69" customFormat="1" ht="28.5" customHeight="1">
      <c r="A24" s="199"/>
      <c r="B24" s="17" t="s">
        <v>25</v>
      </c>
      <c r="C24" s="27"/>
      <c r="D24" s="27"/>
      <c r="E24" s="27"/>
      <c r="F24" s="75" t="s">
        <v>176</v>
      </c>
      <c r="G24" s="137">
        <v>105.42</v>
      </c>
      <c r="H24" s="138">
        <v>105.42</v>
      </c>
      <c r="I24" s="139">
        <v>105.42</v>
      </c>
      <c r="J24" s="98"/>
      <c r="K24" s="199"/>
      <c r="L24" s="15" t="s">
        <v>59</v>
      </c>
      <c r="M24" s="15"/>
      <c r="N24" s="15"/>
      <c r="O24" s="17"/>
      <c r="P24" s="116"/>
      <c r="Q24" s="38">
        <f>Q6-Q15</f>
        <v>283218</v>
      </c>
      <c r="R24" s="39">
        <f>R6-R15</f>
        <v>280015</v>
      </c>
      <c r="S24" s="40">
        <f>S6-S15</f>
        <v>256219</v>
      </c>
    </row>
    <row r="25" spans="1:19" s="69" customFormat="1" ht="28.5" customHeight="1" thickBot="1">
      <c r="A25" s="199"/>
      <c r="B25" s="17" t="s">
        <v>159</v>
      </c>
      <c r="C25" s="27"/>
      <c r="D25" s="27"/>
      <c r="E25" s="27"/>
      <c r="F25" s="75" t="s">
        <v>176</v>
      </c>
      <c r="G25" s="137">
        <v>110.09</v>
      </c>
      <c r="H25" s="138">
        <v>110.09</v>
      </c>
      <c r="I25" s="139">
        <v>110.09</v>
      </c>
      <c r="J25" s="98"/>
      <c r="K25" s="202"/>
      <c r="L25" s="21" t="s">
        <v>60</v>
      </c>
      <c r="M25" s="21"/>
      <c r="N25" s="21"/>
      <c r="O25" s="22"/>
      <c r="P25" s="117"/>
      <c r="Q25" s="41">
        <f>Q5-Q14</f>
        <v>253526</v>
      </c>
      <c r="R25" s="42">
        <f>R5-R14</f>
        <v>280015</v>
      </c>
      <c r="S25" s="43">
        <f>S5-S14</f>
        <v>333382</v>
      </c>
    </row>
    <row r="26" spans="1:19" s="69" customFormat="1" ht="28.5" customHeight="1">
      <c r="A26" s="199"/>
      <c r="B26" s="17" t="s">
        <v>163</v>
      </c>
      <c r="C26" s="27"/>
      <c r="D26" s="27"/>
      <c r="E26" s="27"/>
      <c r="F26" s="75" t="s">
        <v>176</v>
      </c>
      <c r="G26" s="140"/>
      <c r="H26" s="141"/>
      <c r="I26" s="142"/>
      <c r="J26" s="98"/>
      <c r="K26" s="198" t="s">
        <v>157</v>
      </c>
      <c r="L26" s="23" t="s">
        <v>61</v>
      </c>
      <c r="M26" s="29"/>
      <c r="N26" s="29"/>
      <c r="O26" s="29"/>
      <c r="P26" s="118" t="s">
        <v>135</v>
      </c>
      <c r="Q26" s="73">
        <v>43620</v>
      </c>
      <c r="R26" s="74">
        <v>60704</v>
      </c>
      <c r="S26" s="52">
        <v>31789</v>
      </c>
    </row>
    <row r="27" spans="1:19" s="69" customFormat="1" ht="28.5" customHeight="1">
      <c r="A27" s="199"/>
      <c r="B27" s="192" t="s">
        <v>177</v>
      </c>
      <c r="C27" s="193"/>
      <c r="D27" s="22" t="s">
        <v>160</v>
      </c>
      <c r="E27" s="30"/>
      <c r="F27" s="75" t="s">
        <v>167</v>
      </c>
      <c r="G27" s="137">
        <v>102.41</v>
      </c>
      <c r="H27" s="138">
        <v>102.41</v>
      </c>
      <c r="I27" s="139">
        <v>102.41</v>
      </c>
      <c r="J27" s="101"/>
      <c r="K27" s="199"/>
      <c r="L27" s="174" t="s">
        <v>125</v>
      </c>
      <c r="M27" s="15" t="s">
        <v>62</v>
      </c>
      <c r="N27" s="15"/>
      <c r="O27" s="17"/>
      <c r="P27" s="116"/>
      <c r="Q27" s="9"/>
      <c r="R27" s="12"/>
      <c r="S27" s="11"/>
    </row>
    <row r="28" spans="1:19" s="69" customFormat="1" ht="28.5" customHeight="1" thickBot="1">
      <c r="A28" s="202"/>
      <c r="B28" s="194"/>
      <c r="C28" s="195"/>
      <c r="D28" s="17" t="s">
        <v>163</v>
      </c>
      <c r="E28" s="28"/>
      <c r="F28" s="68" t="s">
        <v>168</v>
      </c>
      <c r="G28" s="143"/>
      <c r="H28" s="144"/>
      <c r="I28" s="145"/>
      <c r="J28" s="101"/>
      <c r="K28" s="199"/>
      <c r="L28" s="174"/>
      <c r="M28" s="15" t="s">
        <v>63</v>
      </c>
      <c r="N28" s="15"/>
      <c r="O28" s="17"/>
      <c r="P28" s="116"/>
      <c r="Q28" s="9"/>
      <c r="R28" s="12"/>
      <c r="S28" s="11"/>
    </row>
    <row r="29" spans="1:19" s="69" customFormat="1" ht="28.5" customHeight="1">
      <c r="A29" s="198" t="s">
        <v>99</v>
      </c>
      <c r="B29" s="16" t="s">
        <v>26</v>
      </c>
      <c r="C29" s="70"/>
      <c r="D29" s="70"/>
      <c r="E29" s="71"/>
      <c r="F29" s="84"/>
      <c r="G29" s="6">
        <v>60</v>
      </c>
      <c r="H29" s="8">
        <v>60</v>
      </c>
      <c r="I29" s="7">
        <v>60</v>
      </c>
      <c r="J29" s="98"/>
      <c r="K29" s="199"/>
      <c r="L29" s="174"/>
      <c r="M29" s="15" t="s">
        <v>64</v>
      </c>
      <c r="N29" s="15"/>
      <c r="O29" s="17"/>
      <c r="P29" s="116"/>
      <c r="Q29" s="9">
        <v>43620</v>
      </c>
      <c r="R29" s="12">
        <v>60704</v>
      </c>
      <c r="S29" s="11">
        <v>38992</v>
      </c>
    </row>
    <row r="30" spans="1:19" s="69" customFormat="1" ht="28.5" customHeight="1">
      <c r="A30" s="199"/>
      <c r="B30" s="15" t="s">
        <v>27</v>
      </c>
      <c r="C30" s="37"/>
      <c r="D30" s="37"/>
      <c r="E30" s="33"/>
      <c r="F30" s="85"/>
      <c r="G30" s="9">
        <v>0</v>
      </c>
      <c r="H30" s="12"/>
      <c r="I30" s="11"/>
      <c r="J30" s="98"/>
      <c r="K30" s="199"/>
      <c r="L30" s="17" t="s">
        <v>65</v>
      </c>
      <c r="M30" s="27"/>
      <c r="N30" s="27"/>
      <c r="O30" s="27"/>
      <c r="P30" s="116" t="s">
        <v>136</v>
      </c>
      <c r="Q30" s="9">
        <v>1073303</v>
      </c>
      <c r="R30" s="12">
        <v>979882</v>
      </c>
      <c r="S30" s="11">
        <v>908879</v>
      </c>
    </row>
    <row r="31" spans="1:19" s="69" customFormat="1" ht="28.5" customHeight="1" thickBot="1">
      <c r="A31" s="200"/>
      <c r="B31" s="24"/>
      <c r="C31" s="25" t="s">
        <v>28</v>
      </c>
      <c r="D31" s="25" t="s">
        <v>101</v>
      </c>
      <c r="E31" s="25"/>
      <c r="F31" s="86"/>
      <c r="G31" s="44">
        <f>SUM(G29:G30)</f>
        <v>60</v>
      </c>
      <c r="H31" s="45">
        <f>SUM(H29:H30)</f>
        <v>60</v>
      </c>
      <c r="I31" s="46">
        <f>SUM(I29:I30)</f>
        <v>60</v>
      </c>
      <c r="J31" s="102"/>
      <c r="K31" s="199"/>
      <c r="L31" s="174" t="s">
        <v>125</v>
      </c>
      <c r="M31" s="15" t="s">
        <v>66</v>
      </c>
      <c r="N31" s="15"/>
      <c r="O31" s="17"/>
      <c r="P31" s="116"/>
      <c r="Q31" s="9">
        <v>967695</v>
      </c>
      <c r="R31" s="12">
        <v>875093</v>
      </c>
      <c r="S31" s="11">
        <v>801860</v>
      </c>
    </row>
    <row r="32" spans="1:19" s="69" customFormat="1" ht="28.5" customHeight="1">
      <c r="A32" s="198" t="s">
        <v>0</v>
      </c>
      <c r="B32" s="23" t="s">
        <v>29</v>
      </c>
      <c r="C32" s="79"/>
      <c r="D32" s="79"/>
      <c r="E32" s="79"/>
      <c r="F32" s="84" t="s">
        <v>164</v>
      </c>
      <c r="G32" s="146">
        <v>5.06</v>
      </c>
      <c r="H32" s="147">
        <v>5.11</v>
      </c>
      <c r="I32" s="148">
        <v>5.07</v>
      </c>
      <c r="J32" s="99"/>
      <c r="K32" s="199"/>
      <c r="L32" s="174"/>
      <c r="M32" s="15" t="s">
        <v>67</v>
      </c>
      <c r="N32" s="15"/>
      <c r="O32" s="17"/>
      <c r="P32" s="116"/>
      <c r="Q32" s="9">
        <v>102608</v>
      </c>
      <c r="R32" s="12">
        <v>104789</v>
      </c>
      <c r="S32" s="11">
        <v>107019</v>
      </c>
    </row>
    <row r="33" spans="1:19" s="69" customFormat="1" ht="28.5" customHeight="1">
      <c r="A33" s="199"/>
      <c r="B33" s="15" t="s">
        <v>150</v>
      </c>
      <c r="C33" s="37"/>
      <c r="D33" s="37"/>
      <c r="E33" s="33"/>
      <c r="F33" s="75" t="s">
        <v>165</v>
      </c>
      <c r="G33" s="80">
        <v>2.59</v>
      </c>
      <c r="H33" s="81">
        <v>2.65</v>
      </c>
      <c r="I33" s="105">
        <v>2.66</v>
      </c>
      <c r="J33" s="99"/>
      <c r="K33" s="199"/>
      <c r="L33" s="15" t="s">
        <v>68</v>
      </c>
      <c r="M33" s="37"/>
      <c r="N33" s="37"/>
      <c r="O33" s="33"/>
      <c r="P33" s="116" t="s">
        <v>138</v>
      </c>
      <c r="Q33" s="164">
        <f>Q26-Q30</f>
        <v>-1029683</v>
      </c>
      <c r="R33" s="165">
        <f>R26-R30</f>
        <v>-919178</v>
      </c>
      <c r="S33" s="166">
        <f>S26-S30</f>
        <v>-877090</v>
      </c>
    </row>
    <row r="34" spans="1:19" s="69" customFormat="1" ht="28.5" customHeight="1">
      <c r="A34" s="199"/>
      <c r="B34" s="192" t="s">
        <v>178</v>
      </c>
      <c r="C34" s="193"/>
      <c r="D34" s="22" t="s">
        <v>30</v>
      </c>
      <c r="E34" s="30"/>
      <c r="F34" s="75" t="s">
        <v>168</v>
      </c>
      <c r="G34" s="80">
        <v>2107.71</v>
      </c>
      <c r="H34" s="81">
        <v>2196.36</v>
      </c>
      <c r="I34" s="105">
        <v>2351.87</v>
      </c>
      <c r="J34" s="101"/>
      <c r="K34" s="199"/>
      <c r="L34" s="17" t="s">
        <v>69</v>
      </c>
      <c r="M34" s="27"/>
      <c r="N34" s="27"/>
      <c r="O34" s="27"/>
      <c r="P34" s="116" t="s">
        <v>139</v>
      </c>
      <c r="Q34" s="9">
        <v>1029683</v>
      </c>
      <c r="R34" s="12">
        <v>919178</v>
      </c>
      <c r="S34" s="11">
        <v>877090</v>
      </c>
    </row>
    <row r="35" spans="1:19" s="69" customFormat="1" ht="28.5" customHeight="1" thickBot="1">
      <c r="A35" s="199"/>
      <c r="B35" s="196"/>
      <c r="C35" s="197"/>
      <c r="D35" s="17" t="s">
        <v>31</v>
      </c>
      <c r="E35" s="27"/>
      <c r="F35" s="75" t="s">
        <v>168</v>
      </c>
      <c r="G35" s="80">
        <v>2268.08</v>
      </c>
      <c r="H35" s="81">
        <v>2357.28</v>
      </c>
      <c r="I35" s="105">
        <v>2489.31</v>
      </c>
      <c r="J35" s="101"/>
      <c r="K35" s="200"/>
      <c r="L35" s="18" t="s">
        <v>70</v>
      </c>
      <c r="M35" s="18"/>
      <c r="N35" s="18"/>
      <c r="O35" s="24"/>
      <c r="P35" s="111"/>
      <c r="Q35" s="47">
        <f>Q33+Q34</f>
        <v>0</v>
      </c>
      <c r="R35" s="45">
        <f>R33+R34</f>
        <v>0</v>
      </c>
      <c r="S35" s="48">
        <f>S33+S34</f>
        <v>0</v>
      </c>
    </row>
    <row r="36" spans="1:19" s="69" customFormat="1" ht="28.5" customHeight="1">
      <c r="A36" s="199"/>
      <c r="B36" s="203" t="s">
        <v>102</v>
      </c>
      <c r="C36" s="204"/>
      <c r="D36" s="17" t="s">
        <v>32</v>
      </c>
      <c r="E36" s="27"/>
      <c r="F36" s="75" t="s">
        <v>103</v>
      </c>
      <c r="G36" s="9">
        <v>1227</v>
      </c>
      <c r="H36" s="12">
        <v>1239</v>
      </c>
      <c r="I36" s="11">
        <v>1252</v>
      </c>
      <c r="J36" s="98"/>
      <c r="K36" s="19" t="s">
        <v>71</v>
      </c>
      <c r="L36" s="20"/>
      <c r="M36" s="20"/>
      <c r="N36" s="20"/>
      <c r="O36" s="26"/>
      <c r="P36" s="119"/>
      <c r="Q36" s="6">
        <v>6290401</v>
      </c>
      <c r="R36" s="8">
        <v>6538257</v>
      </c>
      <c r="S36" s="7">
        <v>6817972</v>
      </c>
    </row>
    <row r="37" spans="1:19" s="69" customFormat="1" ht="28.5" customHeight="1">
      <c r="A37" s="199"/>
      <c r="B37" s="205"/>
      <c r="C37" s="206"/>
      <c r="D37" s="17" t="s">
        <v>33</v>
      </c>
      <c r="E37" s="27"/>
      <c r="F37" s="75" t="s">
        <v>166</v>
      </c>
      <c r="G37" s="9">
        <v>47833</v>
      </c>
      <c r="H37" s="12">
        <v>48634</v>
      </c>
      <c r="I37" s="11">
        <v>48596</v>
      </c>
      <c r="J37" s="98"/>
      <c r="K37" s="14" t="s">
        <v>72</v>
      </c>
      <c r="L37" s="15"/>
      <c r="M37" s="15"/>
      <c r="N37" s="15"/>
      <c r="O37" s="17"/>
      <c r="P37" s="116"/>
      <c r="Q37" s="9"/>
      <c r="R37" s="12"/>
      <c r="S37" s="11"/>
    </row>
    <row r="38" spans="1:19" s="69" customFormat="1" ht="28.5" customHeight="1" thickBot="1">
      <c r="A38" s="200"/>
      <c r="B38" s="207"/>
      <c r="C38" s="208"/>
      <c r="D38" s="24" t="s">
        <v>34</v>
      </c>
      <c r="E38" s="25"/>
      <c r="F38" s="76" t="s">
        <v>104</v>
      </c>
      <c r="G38" s="49">
        <v>105137</v>
      </c>
      <c r="H38" s="50">
        <v>111250</v>
      </c>
      <c r="I38" s="104">
        <v>117924</v>
      </c>
      <c r="J38" s="98"/>
      <c r="K38" s="56" t="s">
        <v>73</v>
      </c>
      <c r="L38" s="25"/>
      <c r="M38" s="25"/>
      <c r="N38" s="25"/>
      <c r="O38" s="25"/>
      <c r="P38" s="117"/>
      <c r="Q38" s="44">
        <v>7071880</v>
      </c>
      <c r="R38" s="78">
        <v>7477910</v>
      </c>
      <c r="S38" s="89">
        <v>7820654</v>
      </c>
    </row>
    <row r="39" spans="1:19" s="69" customFormat="1" ht="28.5" customHeight="1">
      <c r="A39" s="201" t="s">
        <v>105</v>
      </c>
      <c r="B39" s="23" t="s">
        <v>35</v>
      </c>
      <c r="C39" s="29"/>
      <c r="D39" s="29"/>
      <c r="E39" s="29"/>
      <c r="F39" s="77" t="s">
        <v>106</v>
      </c>
      <c r="G39" s="90">
        <v>9.7</v>
      </c>
      <c r="H39" s="91">
        <v>9.6</v>
      </c>
      <c r="I39" s="108">
        <v>7.6</v>
      </c>
      <c r="J39" s="99"/>
      <c r="K39" s="198" t="s">
        <v>114</v>
      </c>
      <c r="L39" s="173" t="s">
        <v>115</v>
      </c>
      <c r="M39" s="16" t="s">
        <v>74</v>
      </c>
      <c r="N39" s="16"/>
      <c r="O39" s="23"/>
      <c r="P39" s="118"/>
      <c r="Q39" s="73">
        <v>11102810</v>
      </c>
      <c r="R39" s="74">
        <v>11019340</v>
      </c>
      <c r="S39" s="52">
        <v>10979118</v>
      </c>
    </row>
    <row r="40" spans="1:19" s="69" customFormat="1" ht="28.5" customHeight="1">
      <c r="A40" s="199"/>
      <c r="B40" s="17" t="s">
        <v>36</v>
      </c>
      <c r="C40" s="27"/>
      <c r="D40" s="27"/>
      <c r="E40" s="27"/>
      <c r="F40" s="75" t="s">
        <v>106</v>
      </c>
      <c r="G40" s="35">
        <v>0.3</v>
      </c>
      <c r="H40" s="36">
        <v>0.3</v>
      </c>
      <c r="I40" s="103">
        <v>0.2</v>
      </c>
      <c r="J40" s="99"/>
      <c r="K40" s="199"/>
      <c r="L40" s="174"/>
      <c r="M40" s="174" t="s">
        <v>125</v>
      </c>
      <c r="N40" s="15" t="s">
        <v>75</v>
      </c>
      <c r="O40" s="17"/>
      <c r="P40" s="116"/>
      <c r="Q40" s="9">
        <v>26510954</v>
      </c>
      <c r="R40" s="12">
        <v>27096632</v>
      </c>
      <c r="S40" s="11">
        <v>27681805</v>
      </c>
    </row>
    <row r="41" spans="1:19" s="69" customFormat="1" ht="28.5" customHeight="1">
      <c r="A41" s="199"/>
      <c r="B41" s="17" t="s">
        <v>37</v>
      </c>
      <c r="C41" s="27"/>
      <c r="D41" s="27"/>
      <c r="E41" s="27"/>
      <c r="F41" s="75" t="s">
        <v>106</v>
      </c>
      <c r="G41" s="35">
        <v>13.1</v>
      </c>
      <c r="H41" s="36">
        <v>12.1</v>
      </c>
      <c r="I41" s="103">
        <v>11</v>
      </c>
      <c r="J41" s="99"/>
      <c r="K41" s="199"/>
      <c r="L41" s="174"/>
      <c r="M41" s="174"/>
      <c r="N41" s="15" t="s">
        <v>170</v>
      </c>
      <c r="O41" s="33"/>
      <c r="P41" s="120"/>
      <c r="Q41" s="9">
        <v>16699683</v>
      </c>
      <c r="R41" s="12">
        <v>17240727</v>
      </c>
      <c r="S41" s="11">
        <v>17854949</v>
      </c>
    </row>
    <row r="42" spans="1:19" s="69" customFormat="1" ht="28.5" customHeight="1">
      <c r="A42" s="199"/>
      <c r="B42" s="17" t="s">
        <v>161</v>
      </c>
      <c r="C42" s="27"/>
      <c r="D42" s="27"/>
      <c r="E42" s="27"/>
      <c r="F42" s="75" t="s">
        <v>106</v>
      </c>
      <c r="G42" s="35">
        <v>63.3</v>
      </c>
      <c r="H42" s="36">
        <v>64</v>
      </c>
      <c r="I42" s="103">
        <v>68.3</v>
      </c>
      <c r="J42" s="99"/>
      <c r="K42" s="199"/>
      <c r="L42" s="174"/>
      <c r="M42" s="15" t="s">
        <v>76</v>
      </c>
      <c r="N42" s="15"/>
      <c r="O42" s="17"/>
      <c r="P42" s="116"/>
      <c r="Q42" s="9">
        <v>7921304</v>
      </c>
      <c r="R42" s="12">
        <v>8205300</v>
      </c>
      <c r="S42" s="11">
        <v>8524089</v>
      </c>
    </row>
    <row r="43" spans="1:19" s="69" customFormat="1" ht="28.5" customHeight="1" thickBot="1">
      <c r="A43" s="202"/>
      <c r="B43" s="24" t="s">
        <v>38</v>
      </c>
      <c r="C43" s="25"/>
      <c r="D43" s="25"/>
      <c r="E43" s="25"/>
      <c r="F43" s="68" t="s">
        <v>106</v>
      </c>
      <c r="G43" s="92">
        <v>13.6</v>
      </c>
      <c r="H43" s="93">
        <v>14</v>
      </c>
      <c r="I43" s="109">
        <v>12.9</v>
      </c>
      <c r="J43" s="99"/>
      <c r="K43" s="199"/>
      <c r="L43" s="174"/>
      <c r="M43" s="174" t="s">
        <v>125</v>
      </c>
      <c r="N43" s="15" t="s">
        <v>77</v>
      </c>
      <c r="O43" s="17"/>
      <c r="P43" s="116"/>
      <c r="Q43" s="9">
        <v>3850803</v>
      </c>
      <c r="R43" s="12">
        <v>4111862</v>
      </c>
      <c r="S43" s="11">
        <v>7923057</v>
      </c>
    </row>
    <row r="44" spans="1:19" s="69" customFormat="1" ht="28.5" customHeight="1">
      <c r="A44" s="198" t="s">
        <v>1</v>
      </c>
      <c r="B44" s="23" t="s">
        <v>151</v>
      </c>
      <c r="C44" s="29"/>
      <c r="D44" s="29"/>
      <c r="E44" s="29"/>
      <c r="F44" s="72" t="s">
        <v>106</v>
      </c>
      <c r="G44" s="87">
        <v>82.1</v>
      </c>
      <c r="H44" s="88">
        <v>82.5</v>
      </c>
      <c r="I44" s="107">
        <v>83.1</v>
      </c>
      <c r="J44" s="99"/>
      <c r="K44" s="199"/>
      <c r="L44" s="174"/>
      <c r="M44" s="174"/>
      <c r="N44" s="15" t="s">
        <v>78</v>
      </c>
      <c r="O44" s="17"/>
      <c r="P44" s="116"/>
      <c r="Q44" s="9">
        <v>505824</v>
      </c>
      <c r="R44" s="12">
        <v>555906</v>
      </c>
      <c r="S44" s="11">
        <v>565082</v>
      </c>
    </row>
    <row r="45" spans="1:19" s="69" customFormat="1" ht="28.5" customHeight="1">
      <c r="A45" s="199"/>
      <c r="B45" s="17" t="s">
        <v>39</v>
      </c>
      <c r="C45" s="27"/>
      <c r="D45" s="27"/>
      <c r="E45" s="27"/>
      <c r="F45" s="75" t="s">
        <v>106</v>
      </c>
      <c r="G45" s="35">
        <v>485.7</v>
      </c>
      <c r="H45" s="36">
        <v>492.2</v>
      </c>
      <c r="I45" s="103">
        <v>502.1</v>
      </c>
      <c r="J45" s="99"/>
      <c r="K45" s="199"/>
      <c r="L45" s="174"/>
      <c r="M45" s="174"/>
      <c r="N45" s="15" t="s">
        <v>79</v>
      </c>
      <c r="O45" s="17"/>
      <c r="P45" s="116"/>
      <c r="Q45" s="9">
        <v>43897</v>
      </c>
      <c r="R45" s="12">
        <v>33058</v>
      </c>
      <c r="S45" s="11">
        <v>35771</v>
      </c>
    </row>
    <row r="46" spans="1:19" s="69" customFormat="1" ht="28.5" customHeight="1">
      <c r="A46" s="199"/>
      <c r="B46" s="17" t="s">
        <v>40</v>
      </c>
      <c r="C46" s="27"/>
      <c r="D46" s="27"/>
      <c r="E46" s="27"/>
      <c r="F46" s="75" t="s">
        <v>106</v>
      </c>
      <c r="G46" s="35">
        <v>104.4</v>
      </c>
      <c r="H46" s="36">
        <v>104</v>
      </c>
      <c r="I46" s="103">
        <v>103.5</v>
      </c>
      <c r="J46" s="99"/>
      <c r="K46" s="199"/>
      <c r="L46" s="174"/>
      <c r="M46" s="15" t="s">
        <v>80</v>
      </c>
      <c r="N46" s="15"/>
      <c r="O46" s="17"/>
      <c r="P46" s="116"/>
      <c r="Q46" s="9"/>
      <c r="R46" s="12"/>
      <c r="S46" s="11"/>
    </row>
    <row r="47" spans="1:19" s="69" customFormat="1" ht="28.5" customHeight="1">
      <c r="A47" s="199"/>
      <c r="B47" s="17" t="s">
        <v>41</v>
      </c>
      <c r="C47" s="27"/>
      <c r="D47" s="27"/>
      <c r="E47" s="27"/>
      <c r="F47" s="75" t="s">
        <v>106</v>
      </c>
      <c r="G47" s="35">
        <v>101</v>
      </c>
      <c r="H47" s="36">
        <v>101</v>
      </c>
      <c r="I47" s="103">
        <v>100.6</v>
      </c>
      <c r="J47" s="99"/>
      <c r="K47" s="199"/>
      <c r="L47" s="174"/>
      <c r="M47" s="15" t="s">
        <v>81</v>
      </c>
      <c r="N47" s="15"/>
      <c r="O47" s="17"/>
      <c r="P47" s="116"/>
      <c r="Q47" s="9">
        <f>Q39+Q42+Q46</f>
        <v>19024114</v>
      </c>
      <c r="R47" s="12">
        <f>R39+R42+R46</f>
        <v>19224640</v>
      </c>
      <c r="S47" s="13">
        <f>S39+S42+S46</f>
        <v>19503207</v>
      </c>
    </row>
    <row r="48" spans="1:19" s="69" customFormat="1" ht="28.5" customHeight="1">
      <c r="A48" s="199"/>
      <c r="B48" s="17" t="s">
        <v>116</v>
      </c>
      <c r="C48" s="27"/>
      <c r="D48" s="27"/>
      <c r="E48" s="27"/>
      <c r="F48" s="75" t="s">
        <v>106</v>
      </c>
      <c r="G48" s="149"/>
      <c r="H48" s="150"/>
      <c r="I48" s="151"/>
      <c r="J48" s="99"/>
      <c r="K48" s="199"/>
      <c r="L48" s="174" t="s">
        <v>113</v>
      </c>
      <c r="M48" s="15" t="s">
        <v>82</v>
      </c>
      <c r="N48" s="15"/>
      <c r="O48" s="17"/>
      <c r="P48" s="116"/>
      <c r="Q48" s="9">
        <v>813884</v>
      </c>
      <c r="R48" s="12">
        <v>846232</v>
      </c>
      <c r="S48" s="11">
        <v>867205</v>
      </c>
    </row>
    <row r="49" spans="1:19" s="69" customFormat="1" ht="28.5" customHeight="1">
      <c r="A49" s="199"/>
      <c r="B49" s="17" t="s">
        <v>42</v>
      </c>
      <c r="C49" s="27"/>
      <c r="D49" s="27"/>
      <c r="E49" s="27"/>
      <c r="F49" s="75" t="s">
        <v>106</v>
      </c>
      <c r="G49" s="149"/>
      <c r="H49" s="150"/>
      <c r="I49" s="151"/>
      <c r="J49" s="99"/>
      <c r="K49" s="199"/>
      <c r="L49" s="174"/>
      <c r="M49" s="15" t="s">
        <v>83</v>
      </c>
      <c r="N49" s="15"/>
      <c r="O49" s="17"/>
      <c r="P49" s="116"/>
      <c r="Q49" s="9">
        <v>1630903</v>
      </c>
      <c r="R49" s="12">
        <v>1667043</v>
      </c>
      <c r="S49" s="11">
        <v>1697616</v>
      </c>
    </row>
    <row r="50" spans="1:19" s="69" customFormat="1" ht="28.5" customHeight="1">
      <c r="A50" s="199"/>
      <c r="B50" s="186" t="s">
        <v>2</v>
      </c>
      <c r="C50" s="187"/>
      <c r="D50" s="15" t="s">
        <v>117</v>
      </c>
      <c r="E50" s="17"/>
      <c r="F50" s="34"/>
      <c r="G50" s="35">
        <v>1.7</v>
      </c>
      <c r="H50" s="36">
        <v>1.6</v>
      </c>
      <c r="I50" s="103">
        <v>1.6</v>
      </c>
      <c r="J50" s="99"/>
      <c r="K50" s="199"/>
      <c r="L50" s="174"/>
      <c r="M50" s="174" t="s">
        <v>125</v>
      </c>
      <c r="N50" s="15" t="s">
        <v>84</v>
      </c>
      <c r="O50" s="17"/>
      <c r="P50" s="116"/>
      <c r="Q50" s="9"/>
      <c r="R50" s="12"/>
      <c r="S50" s="11"/>
    </row>
    <row r="51" spans="1:19" s="69" customFormat="1" ht="28.5" customHeight="1">
      <c r="A51" s="199"/>
      <c r="B51" s="188"/>
      <c r="C51" s="189"/>
      <c r="D51" s="15" t="s">
        <v>43</v>
      </c>
      <c r="E51" s="17"/>
      <c r="F51" s="34"/>
      <c r="G51" s="35">
        <v>0.3</v>
      </c>
      <c r="H51" s="36">
        <v>0.3</v>
      </c>
      <c r="I51" s="103">
        <v>0.2</v>
      </c>
      <c r="J51" s="99"/>
      <c r="K51" s="199"/>
      <c r="L51" s="174"/>
      <c r="M51" s="174"/>
      <c r="N51" s="15" t="s">
        <v>85</v>
      </c>
      <c r="O51" s="17"/>
      <c r="P51" s="116"/>
      <c r="Q51" s="9">
        <v>1415158</v>
      </c>
      <c r="R51" s="12">
        <v>1466544</v>
      </c>
      <c r="S51" s="11">
        <v>1460206</v>
      </c>
    </row>
    <row r="52" spans="1:19" s="69" customFormat="1" ht="28.5" customHeight="1">
      <c r="A52" s="199"/>
      <c r="B52" s="188"/>
      <c r="C52" s="189"/>
      <c r="D52" s="15" t="s">
        <v>118</v>
      </c>
      <c r="E52" s="17"/>
      <c r="F52" s="34"/>
      <c r="G52" s="35">
        <v>2</v>
      </c>
      <c r="H52" s="36">
        <v>1.9</v>
      </c>
      <c r="I52" s="103">
        <v>1.8</v>
      </c>
      <c r="J52" s="99"/>
      <c r="K52" s="199"/>
      <c r="L52" s="174"/>
      <c r="M52" s="15" t="s">
        <v>86</v>
      </c>
      <c r="N52" s="15"/>
      <c r="O52" s="17"/>
      <c r="P52" s="116"/>
      <c r="Q52" s="9">
        <f>Q48+Q49</f>
        <v>2444787</v>
      </c>
      <c r="R52" s="12">
        <f>R48+R49</f>
        <v>2513275</v>
      </c>
      <c r="S52" s="13">
        <f>S48+S49</f>
        <v>2564821</v>
      </c>
    </row>
    <row r="53" spans="1:19" s="69" customFormat="1" ht="28.5" customHeight="1" thickBot="1">
      <c r="A53" s="200"/>
      <c r="B53" s="190"/>
      <c r="C53" s="191"/>
      <c r="D53" s="18" t="s">
        <v>35</v>
      </c>
      <c r="E53" s="24"/>
      <c r="F53" s="94"/>
      <c r="G53" s="95">
        <v>9.7</v>
      </c>
      <c r="H53" s="96">
        <v>9.6</v>
      </c>
      <c r="I53" s="110">
        <v>7.6</v>
      </c>
      <c r="J53" s="99"/>
      <c r="K53" s="199"/>
      <c r="L53" s="174" t="s">
        <v>112</v>
      </c>
      <c r="M53" s="15" t="s">
        <v>87</v>
      </c>
      <c r="N53" s="15"/>
      <c r="O53" s="17"/>
      <c r="P53" s="116"/>
      <c r="Q53" s="9">
        <v>9060967</v>
      </c>
      <c r="R53" s="12">
        <v>9176178</v>
      </c>
      <c r="S53" s="11">
        <v>9229159</v>
      </c>
    </row>
    <row r="54" spans="1:19" s="69" customFormat="1" ht="28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199"/>
      <c r="L54" s="174"/>
      <c r="M54" s="174" t="s">
        <v>111</v>
      </c>
      <c r="N54" s="15" t="s">
        <v>88</v>
      </c>
      <c r="O54" s="17"/>
      <c r="P54" s="116"/>
      <c r="Q54" s="9">
        <v>8109009</v>
      </c>
      <c r="R54" s="12">
        <v>8329009</v>
      </c>
      <c r="S54" s="11">
        <v>8489009</v>
      </c>
    </row>
    <row r="55" spans="1:19" s="69" customFormat="1" ht="28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199"/>
      <c r="L55" s="174"/>
      <c r="M55" s="174"/>
      <c r="N55" s="15" t="s">
        <v>62</v>
      </c>
      <c r="O55" s="17"/>
      <c r="P55" s="116"/>
      <c r="Q55" s="9">
        <v>951958</v>
      </c>
      <c r="R55" s="12">
        <v>847169</v>
      </c>
      <c r="S55" s="11">
        <v>740150</v>
      </c>
    </row>
    <row r="56" spans="1:19" s="69" customFormat="1" ht="28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199"/>
      <c r="L56" s="174"/>
      <c r="M56" s="174"/>
      <c r="N56" s="15" t="s">
        <v>89</v>
      </c>
      <c r="O56" s="17"/>
      <c r="P56" s="116"/>
      <c r="Q56" s="9"/>
      <c r="R56" s="12"/>
      <c r="S56" s="11"/>
    </row>
    <row r="57" spans="1:19" s="69" customFormat="1" ht="28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199"/>
      <c r="L57" s="174"/>
      <c r="M57" s="15" t="s">
        <v>90</v>
      </c>
      <c r="N57" s="15"/>
      <c r="O57" s="17"/>
      <c r="P57" s="116"/>
      <c r="Q57" s="9">
        <v>7518360</v>
      </c>
      <c r="R57" s="12">
        <v>7535187</v>
      </c>
      <c r="S57" s="11">
        <v>7709227</v>
      </c>
    </row>
    <row r="58" spans="1:19" s="69" customFormat="1" ht="28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199"/>
      <c r="L58" s="174"/>
      <c r="M58" s="174" t="s">
        <v>111</v>
      </c>
      <c r="N58" s="15" t="s">
        <v>91</v>
      </c>
      <c r="O58" s="17"/>
      <c r="P58" s="116"/>
      <c r="Q58" s="9">
        <v>6586696</v>
      </c>
      <c r="R58" s="12">
        <v>6543508</v>
      </c>
      <c r="S58" s="11">
        <v>6544167</v>
      </c>
    </row>
    <row r="59" spans="1:19" s="69" customFormat="1" ht="28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199"/>
      <c r="L59" s="174"/>
      <c r="M59" s="174"/>
      <c r="N59" s="15" t="s">
        <v>92</v>
      </c>
      <c r="O59" s="17"/>
      <c r="P59" s="116"/>
      <c r="Q59" s="9">
        <v>671191</v>
      </c>
      <c r="R59" s="12">
        <v>711192</v>
      </c>
      <c r="S59" s="11">
        <v>831191</v>
      </c>
    </row>
    <row r="60" spans="1:19" s="69" customFormat="1" ht="28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199"/>
      <c r="L60" s="174"/>
      <c r="M60" s="174"/>
      <c r="N60" s="177" t="s">
        <v>93</v>
      </c>
      <c r="O60" s="179"/>
      <c r="P60" s="178"/>
      <c r="Q60" s="9">
        <v>260473</v>
      </c>
      <c r="R60" s="12">
        <v>280487</v>
      </c>
      <c r="S60" s="11">
        <v>333869</v>
      </c>
    </row>
    <row r="61" spans="1:19" s="69" customFormat="1" ht="28.5" customHeight="1" thickBo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200"/>
      <c r="L61" s="175"/>
      <c r="M61" s="18" t="s">
        <v>94</v>
      </c>
      <c r="N61" s="18"/>
      <c r="O61" s="24"/>
      <c r="P61" s="111"/>
      <c r="Q61" s="49">
        <f>Q53+Q57</f>
        <v>16579327</v>
      </c>
      <c r="R61" s="50">
        <f>R53+R57</f>
        <v>16711365</v>
      </c>
      <c r="S61" s="51">
        <f>S53+S57</f>
        <v>16938386</v>
      </c>
    </row>
  </sheetData>
  <sheetProtection/>
  <mergeCells count="37">
    <mergeCell ref="N60:P60"/>
    <mergeCell ref="M40:M41"/>
    <mergeCell ref="M43:M45"/>
    <mergeCell ref="A44:A53"/>
    <mergeCell ref="L48:L52"/>
    <mergeCell ref="B50:C53"/>
    <mergeCell ref="M50:M51"/>
    <mergeCell ref="L53:L61"/>
    <mergeCell ref="M54:M56"/>
    <mergeCell ref="M58:M60"/>
    <mergeCell ref="L31:L32"/>
    <mergeCell ref="A32:A38"/>
    <mergeCell ref="B34:C35"/>
    <mergeCell ref="B36:C38"/>
    <mergeCell ref="A39:A43"/>
    <mergeCell ref="K39:K61"/>
    <mergeCell ref="L39:L47"/>
    <mergeCell ref="L15:L23"/>
    <mergeCell ref="A16:A20"/>
    <mergeCell ref="M16:M22"/>
    <mergeCell ref="N17:N20"/>
    <mergeCell ref="O20:P20"/>
    <mergeCell ref="A21:A28"/>
    <mergeCell ref="K26:K35"/>
    <mergeCell ref="B27:C28"/>
    <mergeCell ref="L27:L29"/>
    <mergeCell ref="A29:A31"/>
    <mergeCell ref="A1:S1"/>
    <mergeCell ref="G5:I5"/>
    <mergeCell ref="K5:K25"/>
    <mergeCell ref="G6:I6"/>
    <mergeCell ref="L6:L13"/>
    <mergeCell ref="M7:M12"/>
    <mergeCell ref="A8:A15"/>
    <mergeCell ref="N8:N10"/>
    <mergeCell ref="B11:D12"/>
    <mergeCell ref="B13:D14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zoomScale="75" zoomScaleNormal="75" zoomScaleSheetLayoutView="75" zoomScalePageLayoutView="0" workbookViewId="0" topLeftCell="A1">
      <selection activeCell="B2" sqref="B2"/>
    </sheetView>
  </sheetViews>
  <sheetFormatPr defaultColWidth="9.00390625" defaultRowHeight="13.5"/>
  <cols>
    <col min="1" max="2" width="4.625" style="1" customWidth="1"/>
    <col min="3" max="3" width="9.625" style="1" customWidth="1"/>
    <col min="4" max="4" width="1.625" style="1" customWidth="1"/>
    <col min="5" max="5" width="14.375" style="1" customWidth="1"/>
    <col min="6" max="6" width="11.625" style="57" customWidth="1"/>
    <col min="7" max="9" width="15.625" style="1" customWidth="1"/>
    <col min="10" max="10" width="3.375" style="1" customWidth="1"/>
    <col min="11" max="14" width="4.625" style="1" customWidth="1"/>
    <col min="15" max="15" width="21.625" style="1" customWidth="1"/>
    <col min="16" max="16" width="4.625" style="113" customWidth="1"/>
    <col min="17" max="19" width="15.625" style="1" customWidth="1"/>
    <col min="20" max="16384" width="9.00390625" style="1" customWidth="1"/>
  </cols>
  <sheetData>
    <row r="1" spans="1:19" ht="25.5">
      <c r="A1" s="176" t="s">
        <v>119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ht="15.75" customHeight="1">
      <c r="A2" s="5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R2" s="5"/>
      <c r="S2" s="5"/>
    </row>
    <row r="3" spans="1:19" ht="30" customHeight="1" thickBot="1">
      <c r="A3" s="59" t="s">
        <v>209</v>
      </c>
      <c r="B3" s="31"/>
      <c r="C3" s="31"/>
      <c r="D3" s="31"/>
      <c r="E3" s="31"/>
      <c r="F3" s="32"/>
      <c r="S3" s="121" t="s">
        <v>95</v>
      </c>
    </row>
    <row r="4" spans="1:20" s="60" customFormat="1" ht="28.5" customHeight="1" thickBot="1">
      <c r="A4" s="2" t="s">
        <v>96</v>
      </c>
      <c r="B4" s="3"/>
      <c r="C4" s="3"/>
      <c r="D4" s="3"/>
      <c r="E4" s="3"/>
      <c r="F4" s="4" t="s">
        <v>97</v>
      </c>
      <c r="G4" s="61" t="s">
        <v>171</v>
      </c>
      <c r="H4" s="62" t="s">
        <v>172</v>
      </c>
      <c r="I4" s="122" t="s">
        <v>173</v>
      </c>
      <c r="J4" s="124"/>
      <c r="K4" s="2" t="s">
        <v>96</v>
      </c>
      <c r="L4" s="3"/>
      <c r="M4" s="3"/>
      <c r="N4" s="3"/>
      <c r="O4" s="3"/>
      <c r="P4" s="114" t="s">
        <v>97</v>
      </c>
      <c r="Q4" s="61" t="s">
        <v>171</v>
      </c>
      <c r="R4" s="62" t="s">
        <v>172</v>
      </c>
      <c r="S4" s="163" t="s">
        <v>173</v>
      </c>
      <c r="T4" s="123"/>
    </row>
    <row r="5" spans="1:19" s="60" customFormat="1" ht="28.5" customHeight="1">
      <c r="A5" s="6" t="s">
        <v>7</v>
      </c>
      <c r="B5" s="63"/>
      <c r="C5" s="63"/>
      <c r="D5" s="63"/>
      <c r="E5" s="63"/>
      <c r="F5" s="64"/>
      <c r="G5" s="209">
        <v>23636</v>
      </c>
      <c r="H5" s="210"/>
      <c r="I5" s="211"/>
      <c r="J5" s="98"/>
      <c r="K5" s="201" t="s">
        <v>5</v>
      </c>
      <c r="L5" s="8" t="s">
        <v>44</v>
      </c>
      <c r="M5" s="53"/>
      <c r="N5" s="53"/>
      <c r="O5" s="54"/>
      <c r="P5" s="115" t="s">
        <v>98</v>
      </c>
      <c r="Q5" s="6">
        <v>654848</v>
      </c>
      <c r="R5" s="8">
        <v>652007</v>
      </c>
      <c r="S5" s="7">
        <v>638684</v>
      </c>
    </row>
    <row r="6" spans="1:19" s="60" customFormat="1" ht="28.5" customHeight="1">
      <c r="A6" s="9" t="s">
        <v>8</v>
      </c>
      <c r="B6" s="10"/>
      <c r="C6" s="10"/>
      <c r="D6" s="10"/>
      <c r="E6" s="10"/>
      <c r="F6" s="66"/>
      <c r="G6" s="212">
        <v>23833</v>
      </c>
      <c r="H6" s="213"/>
      <c r="I6" s="214"/>
      <c r="J6" s="98"/>
      <c r="K6" s="199"/>
      <c r="L6" s="174" t="s">
        <v>6</v>
      </c>
      <c r="M6" s="12" t="s">
        <v>158</v>
      </c>
      <c r="N6" s="12"/>
      <c r="O6" s="55"/>
      <c r="P6" s="112" t="s">
        <v>120</v>
      </c>
      <c r="Q6" s="9">
        <v>654848</v>
      </c>
      <c r="R6" s="12">
        <v>652007</v>
      </c>
      <c r="S6" s="11">
        <v>638684</v>
      </c>
    </row>
    <row r="7" spans="1:19" s="69" customFormat="1" ht="28.5" customHeight="1" thickBot="1">
      <c r="A7" s="67" t="s">
        <v>9</v>
      </c>
      <c r="B7" s="28"/>
      <c r="C7" s="28"/>
      <c r="D7" s="28"/>
      <c r="E7" s="28"/>
      <c r="F7" s="68"/>
      <c r="G7" s="130" t="s">
        <v>179</v>
      </c>
      <c r="H7" s="131" t="s">
        <v>179</v>
      </c>
      <c r="I7" s="132" t="s">
        <v>179</v>
      </c>
      <c r="J7" s="97"/>
      <c r="K7" s="199"/>
      <c r="L7" s="174"/>
      <c r="M7" s="174" t="s">
        <v>6</v>
      </c>
      <c r="N7" s="15" t="s">
        <v>34</v>
      </c>
      <c r="O7" s="17"/>
      <c r="P7" s="116" t="s">
        <v>121</v>
      </c>
      <c r="Q7" s="9">
        <v>652881</v>
      </c>
      <c r="R7" s="12">
        <v>650080</v>
      </c>
      <c r="S7" s="11">
        <v>634581</v>
      </c>
    </row>
    <row r="8" spans="1:19" s="69" customFormat="1" ht="28.5" customHeight="1">
      <c r="A8" s="198" t="s">
        <v>109</v>
      </c>
      <c r="B8" s="16" t="s">
        <v>152</v>
      </c>
      <c r="C8" s="70"/>
      <c r="D8" s="70"/>
      <c r="E8" s="71"/>
      <c r="F8" s="72" t="s">
        <v>98</v>
      </c>
      <c r="G8" s="73">
        <v>19919</v>
      </c>
      <c r="H8" s="74">
        <v>20119</v>
      </c>
      <c r="I8" s="52">
        <v>20347</v>
      </c>
      <c r="J8" s="98"/>
      <c r="K8" s="199"/>
      <c r="L8" s="174"/>
      <c r="M8" s="174"/>
      <c r="N8" s="174" t="s">
        <v>125</v>
      </c>
      <c r="O8" s="17" t="s">
        <v>45</v>
      </c>
      <c r="P8" s="116"/>
      <c r="Q8" s="9">
        <v>596588</v>
      </c>
      <c r="R8" s="12">
        <v>610569</v>
      </c>
      <c r="S8" s="11">
        <v>587081</v>
      </c>
    </row>
    <row r="9" spans="1:19" s="69" customFormat="1" ht="28.5" customHeight="1">
      <c r="A9" s="199"/>
      <c r="B9" s="15" t="s">
        <v>10</v>
      </c>
      <c r="C9" s="15"/>
      <c r="D9" s="15"/>
      <c r="E9" s="17"/>
      <c r="F9" s="75" t="s">
        <v>120</v>
      </c>
      <c r="G9" s="9">
        <v>17920</v>
      </c>
      <c r="H9" s="12">
        <v>18134</v>
      </c>
      <c r="I9" s="11">
        <v>18368</v>
      </c>
      <c r="J9" s="98"/>
      <c r="K9" s="199"/>
      <c r="L9" s="174"/>
      <c r="M9" s="174"/>
      <c r="N9" s="174"/>
      <c r="O9" s="17" t="s">
        <v>46</v>
      </c>
      <c r="P9" s="116"/>
      <c r="Q9" s="9">
        <v>55141</v>
      </c>
      <c r="R9" s="12">
        <v>38307</v>
      </c>
      <c r="S9" s="11">
        <v>46356</v>
      </c>
    </row>
    <row r="10" spans="1:19" s="69" customFormat="1" ht="28.5" customHeight="1">
      <c r="A10" s="199"/>
      <c r="B10" s="15" t="s">
        <v>11</v>
      </c>
      <c r="C10" s="15"/>
      <c r="D10" s="15"/>
      <c r="E10" s="17"/>
      <c r="F10" s="75" t="s">
        <v>121</v>
      </c>
      <c r="G10" s="9">
        <v>11736</v>
      </c>
      <c r="H10" s="12">
        <v>11853</v>
      </c>
      <c r="I10" s="11">
        <v>11950</v>
      </c>
      <c r="J10" s="98"/>
      <c r="K10" s="199"/>
      <c r="L10" s="174"/>
      <c r="M10" s="174"/>
      <c r="N10" s="174"/>
      <c r="O10" s="17" t="s">
        <v>47</v>
      </c>
      <c r="P10" s="116"/>
      <c r="Q10" s="9"/>
      <c r="R10" s="12"/>
      <c r="S10" s="11"/>
    </row>
    <row r="11" spans="1:19" s="69" customFormat="1" ht="28.5" customHeight="1">
      <c r="A11" s="199"/>
      <c r="B11" s="180" t="s">
        <v>12</v>
      </c>
      <c r="C11" s="181"/>
      <c r="D11" s="182"/>
      <c r="E11" s="17" t="s">
        <v>13</v>
      </c>
      <c r="F11" s="75" t="s">
        <v>106</v>
      </c>
      <c r="G11" s="35">
        <f>IF(G8=0,"",G10/G8*100)</f>
        <v>58.918620412671316</v>
      </c>
      <c r="H11" s="36">
        <f>IF(H8=0,"",H10/H8*100)</f>
        <v>58.914458969133655</v>
      </c>
      <c r="I11" s="103">
        <f>IF(I8=0,"",I10/I8*100)</f>
        <v>58.731016857521986</v>
      </c>
      <c r="J11" s="99"/>
      <c r="K11" s="199"/>
      <c r="L11" s="174"/>
      <c r="M11" s="174"/>
      <c r="N11" s="15" t="s">
        <v>48</v>
      </c>
      <c r="O11" s="17"/>
      <c r="P11" s="116" t="s">
        <v>123</v>
      </c>
      <c r="Q11" s="9">
        <v>1967</v>
      </c>
      <c r="R11" s="12">
        <v>1927</v>
      </c>
      <c r="S11" s="11">
        <v>4103</v>
      </c>
    </row>
    <row r="12" spans="1:19" s="69" customFormat="1" ht="28.5" customHeight="1">
      <c r="A12" s="199"/>
      <c r="B12" s="183"/>
      <c r="C12" s="184"/>
      <c r="D12" s="185"/>
      <c r="E12" s="17" t="s">
        <v>14</v>
      </c>
      <c r="F12" s="75" t="s">
        <v>106</v>
      </c>
      <c r="G12" s="35">
        <f>IF(G9=0,"",G10/G9*100)</f>
        <v>65.49107142857142</v>
      </c>
      <c r="H12" s="36">
        <f>IF(H9=0,"",H10/H9*100)</f>
        <v>65.36340575714128</v>
      </c>
      <c r="I12" s="103">
        <f>IF(I9=0,"",I10/I9*100)</f>
        <v>65.05879790940766</v>
      </c>
      <c r="J12" s="99"/>
      <c r="K12" s="199"/>
      <c r="L12" s="174"/>
      <c r="M12" s="174"/>
      <c r="N12" s="37" t="s">
        <v>125</v>
      </c>
      <c r="O12" s="17" t="s">
        <v>169</v>
      </c>
      <c r="P12" s="116"/>
      <c r="Q12" s="9">
        <v>1368</v>
      </c>
      <c r="R12" s="12">
        <v>1160</v>
      </c>
      <c r="S12" s="11">
        <v>1594</v>
      </c>
    </row>
    <row r="13" spans="1:19" s="69" customFormat="1" ht="28.5" customHeight="1">
      <c r="A13" s="199"/>
      <c r="B13" s="180" t="s">
        <v>126</v>
      </c>
      <c r="C13" s="181"/>
      <c r="D13" s="182"/>
      <c r="E13" s="17" t="s">
        <v>15</v>
      </c>
      <c r="F13" s="75"/>
      <c r="G13" s="9">
        <v>3</v>
      </c>
      <c r="H13" s="12">
        <v>3</v>
      </c>
      <c r="I13" s="11">
        <v>3</v>
      </c>
      <c r="J13" s="98"/>
      <c r="K13" s="199"/>
      <c r="L13" s="174"/>
      <c r="M13" s="15" t="s">
        <v>49</v>
      </c>
      <c r="N13" s="37"/>
      <c r="O13" s="33"/>
      <c r="P13" s="116" t="s">
        <v>127</v>
      </c>
      <c r="Q13" s="9"/>
      <c r="R13" s="12"/>
      <c r="S13" s="11"/>
    </row>
    <row r="14" spans="1:19" s="69" customFormat="1" ht="28.5" customHeight="1">
      <c r="A14" s="199"/>
      <c r="B14" s="183"/>
      <c r="C14" s="184"/>
      <c r="D14" s="185"/>
      <c r="E14" s="17" t="s">
        <v>16</v>
      </c>
      <c r="F14" s="75" t="s">
        <v>174</v>
      </c>
      <c r="G14" s="9">
        <v>60459</v>
      </c>
      <c r="H14" s="12">
        <v>60459</v>
      </c>
      <c r="I14" s="11">
        <v>60459</v>
      </c>
      <c r="J14" s="98"/>
      <c r="K14" s="199"/>
      <c r="L14" s="15" t="s">
        <v>50</v>
      </c>
      <c r="M14" s="15"/>
      <c r="N14" s="15"/>
      <c r="O14" s="17"/>
      <c r="P14" s="116" t="s">
        <v>128</v>
      </c>
      <c r="Q14" s="9">
        <v>639128</v>
      </c>
      <c r="R14" s="12">
        <v>621621</v>
      </c>
      <c r="S14" s="11">
        <v>626531</v>
      </c>
    </row>
    <row r="15" spans="1:19" s="69" customFormat="1" ht="28.5" customHeight="1" thickBot="1">
      <c r="A15" s="200"/>
      <c r="B15" s="24" t="s">
        <v>17</v>
      </c>
      <c r="C15" s="25"/>
      <c r="D15" s="25"/>
      <c r="E15" s="25"/>
      <c r="F15" s="76" t="s">
        <v>3</v>
      </c>
      <c r="G15" s="49">
        <v>365246</v>
      </c>
      <c r="H15" s="50">
        <v>365434</v>
      </c>
      <c r="I15" s="104">
        <v>399793</v>
      </c>
      <c r="J15" s="98"/>
      <c r="K15" s="199"/>
      <c r="L15" s="174" t="s">
        <v>6</v>
      </c>
      <c r="M15" s="15" t="s">
        <v>51</v>
      </c>
      <c r="N15" s="15"/>
      <c r="O15" s="17"/>
      <c r="P15" s="116" t="s">
        <v>129</v>
      </c>
      <c r="Q15" s="9">
        <v>639128</v>
      </c>
      <c r="R15" s="12">
        <v>621621</v>
      </c>
      <c r="S15" s="11">
        <v>626236</v>
      </c>
    </row>
    <row r="16" spans="1:19" s="69" customFormat="1" ht="28.5" customHeight="1">
      <c r="A16" s="201" t="s">
        <v>4</v>
      </c>
      <c r="B16" s="23" t="s">
        <v>18</v>
      </c>
      <c r="C16" s="29"/>
      <c r="D16" s="29"/>
      <c r="E16" s="29"/>
      <c r="F16" s="77" t="s">
        <v>162</v>
      </c>
      <c r="G16" s="152"/>
      <c r="H16" s="153"/>
      <c r="I16" s="115"/>
      <c r="J16" s="98"/>
      <c r="K16" s="199"/>
      <c r="L16" s="174"/>
      <c r="M16" s="174" t="s">
        <v>6</v>
      </c>
      <c r="N16" s="15" t="s">
        <v>52</v>
      </c>
      <c r="O16" s="17"/>
      <c r="P16" s="116" t="s">
        <v>130</v>
      </c>
      <c r="Q16" s="9">
        <v>634497</v>
      </c>
      <c r="R16" s="12">
        <v>617574</v>
      </c>
      <c r="S16" s="11">
        <v>622796</v>
      </c>
    </row>
    <row r="17" spans="1:19" s="69" customFormat="1" ht="28.5" customHeight="1">
      <c r="A17" s="199"/>
      <c r="B17" s="17" t="s">
        <v>19</v>
      </c>
      <c r="C17" s="27"/>
      <c r="D17" s="27"/>
      <c r="E17" s="27"/>
      <c r="F17" s="77" t="s">
        <v>162</v>
      </c>
      <c r="G17" s="9">
        <v>288168</v>
      </c>
      <c r="H17" s="12">
        <v>285707</v>
      </c>
      <c r="I17" s="11">
        <v>282226</v>
      </c>
      <c r="J17" s="98"/>
      <c r="K17" s="199"/>
      <c r="L17" s="174"/>
      <c r="M17" s="174"/>
      <c r="N17" s="174" t="s">
        <v>125</v>
      </c>
      <c r="O17" s="17" t="s">
        <v>53</v>
      </c>
      <c r="P17" s="116"/>
      <c r="Q17" s="9">
        <v>97704</v>
      </c>
      <c r="R17" s="12">
        <v>94825</v>
      </c>
      <c r="S17" s="11">
        <v>93937</v>
      </c>
    </row>
    <row r="18" spans="1:19" s="69" customFormat="1" ht="28.5" customHeight="1">
      <c r="A18" s="199"/>
      <c r="B18" s="17" t="s">
        <v>149</v>
      </c>
      <c r="C18" s="27"/>
      <c r="D18" s="27"/>
      <c r="E18" s="27"/>
      <c r="F18" s="77" t="s">
        <v>162</v>
      </c>
      <c r="G18" s="9">
        <v>293489</v>
      </c>
      <c r="H18" s="12">
        <v>299367</v>
      </c>
      <c r="I18" s="11">
        <v>285361</v>
      </c>
      <c r="J18" s="98"/>
      <c r="K18" s="199"/>
      <c r="L18" s="174"/>
      <c r="M18" s="174"/>
      <c r="N18" s="174"/>
      <c r="O18" s="17" t="s">
        <v>54</v>
      </c>
      <c r="P18" s="116"/>
      <c r="Q18" s="9">
        <v>53778</v>
      </c>
      <c r="R18" s="12">
        <v>37197</v>
      </c>
      <c r="S18" s="11">
        <v>43971</v>
      </c>
    </row>
    <row r="19" spans="1:19" s="69" customFormat="1" ht="28.5" customHeight="1">
      <c r="A19" s="199"/>
      <c r="B19" s="17" t="s">
        <v>20</v>
      </c>
      <c r="C19" s="27"/>
      <c r="D19" s="27"/>
      <c r="E19" s="27"/>
      <c r="F19" s="77" t="s">
        <v>162</v>
      </c>
      <c r="G19" s="9">
        <v>136</v>
      </c>
      <c r="H19" s="12">
        <v>136</v>
      </c>
      <c r="I19" s="11">
        <v>137</v>
      </c>
      <c r="J19" s="98"/>
      <c r="K19" s="199"/>
      <c r="L19" s="174"/>
      <c r="M19" s="174"/>
      <c r="N19" s="174"/>
      <c r="O19" s="17" t="s">
        <v>55</v>
      </c>
      <c r="P19" s="116"/>
      <c r="Q19" s="9">
        <v>85914</v>
      </c>
      <c r="R19" s="12">
        <v>87421</v>
      </c>
      <c r="S19" s="11">
        <v>82609</v>
      </c>
    </row>
    <row r="20" spans="1:19" s="69" customFormat="1" ht="28.5" customHeight="1" thickBot="1">
      <c r="A20" s="202"/>
      <c r="B20" s="24" t="s">
        <v>21</v>
      </c>
      <c r="C20" s="25"/>
      <c r="D20" s="25"/>
      <c r="E20" s="25"/>
      <c r="F20" s="77" t="s">
        <v>162</v>
      </c>
      <c r="G20" s="168">
        <v>-5532</v>
      </c>
      <c r="H20" s="169">
        <v>-13682</v>
      </c>
      <c r="I20" s="170">
        <v>-3291</v>
      </c>
      <c r="J20" s="98"/>
      <c r="K20" s="199"/>
      <c r="L20" s="174"/>
      <c r="M20" s="174"/>
      <c r="N20" s="174"/>
      <c r="O20" s="177" t="s">
        <v>56</v>
      </c>
      <c r="P20" s="178"/>
      <c r="Q20" s="9">
        <v>283057</v>
      </c>
      <c r="R20" s="12">
        <v>281763</v>
      </c>
      <c r="S20" s="11">
        <v>278841</v>
      </c>
    </row>
    <row r="21" spans="1:19" s="69" customFormat="1" ht="28.5" customHeight="1">
      <c r="A21" s="198" t="s">
        <v>110</v>
      </c>
      <c r="B21" s="23" t="s">
        <v>22</v>
      </c>
      <c r="C21" s="79"/>
      <c r="D21" s="79"/>
      <c r="E21" s="79"/>
      <c r="F21" s="72"/>
      <c r="G21" s="65">
        <v>40787</v>
      </c>
      <c r="H21" s="133">
        <v>40787</v>
      </c>
      <c r="I21" s="134">
        <v>41395</v>
      </c>
      <c r="J21" s="100"/>
      <c r="K21" s="199"/>
      <c r="L21" s="174"/>
      <c r="M21" s="174"/>
      <c r="N21" s="15" t="s">
        <v>57</v>
      </c>
      <c r="O21" s="17"/>
      <c r="P21" s="116" t="s">
        <v>132</v>
      </c>
      <c r="Q21" s="9">
        <v>4631</v>
      </c>
      <c r="R21" s="12">
        <v>4047</v>
      </c>
      <c r="S21" s="11">
        <v>3440</v>
      </c>
    </row>
    <row r="22" spans="1:19" s="69" customFormat="1" ht="28.5" customHeight="1">
      <c r="A22" s="199"/>
      <c r="B22" s="17" t="s">
        <v>23</v>
      </c>
      <c r="C22" s="27"/>
      <c r="D22" s="27"/>
      <c r="E22" s="27"/>
      <c r="F22" s="75" t="s">
        <v>174</v>
      </c>
      <c r="G22" s="9"/>
      <c r="H22" s="12"/>
      <c r="I22" s="11"/>
      <c r="J22" s="98"/>
      <c r="K22" s="199"/>
      <c r="L22" s="174"/>
      <c r="M22" s="174"/>
      <c r="N22" s="37" t="s">
        <v>125</v>
      </c>
      <c r="O22" s="17" t="s">
        <v>36</v>
      </c>
      <c r="P22" s="116"/>
      <c r="Q22" s="9">
        <v>4631</v>
      </c>
      <c r="R22" s="12">
        <v>4047</v>
      </c>
      <c r="S22" s="11">
        <v>3440</v>
      </c>
    </row>
    <row r="23" spans="1:19" s="69" customFormat="1" ht="28.5" customHeight="1">
      <c r="A23" s="199"/>
      <c r="B23" s="17" t="s">
        <v>24</v>
      </c>
      <c r="C23" s="27"/>
      <c r="D23" s="27"/>
      <c r="E23" s="27"/>
      <c r="F23" s="75" t="s">
        <v>100</v>
      </c>
      <c r="G23" s="9">
        <v>550</v>
      </c>
      <c r="H23" s="12">
        <v>550</v>
      </c>
      <c r="I23" s="11">
        <v>550</v>
      </c>
      <c r="J23" s="98"/>
      <c r="K23" s="199"/>
      <c r="L23" s="174"/>
      <c r="M23" s="15" t="s">
        <v>58</v>
      </c>
      <c r="N23" s="15"/>
      <c r="O23" s="17"/>
      <c r="P23" s="116" t="s">
        <v>134</v>
      </c>
      <c r="Q23" s="9"/>
      <c r="R23" s="12"/>
      <c r="S23" s="11">
        <v>295</v>
      </c>
    </row>
    <row r="24" spans="1:19" s="69" customFormat="1" ht="28.5" customHeight="1">
      <c r="A24" s="199"/>
      <c r="B24" s="17" t="s">
        <v>25</v>
      </c>
      <c r="C24" s="27"/>
      <c r="D24" s="27"/>
      <c r="E24" s="27"/>
      <c r="F24" s="75" t="s">
        <v>176</v>
      </c>
      <c r="G24" s="9">
        <v>69.91</v>
      </c>
      <c r="H24" s="12">
        <v>69.91</v>
      </c>
      <c r="I24" s="11">
        <v>70.09</v>
      </c>
      <c r="J24" s="98"/>
      <c r="K24" s="199"/>
      <c r="L24" s="15" t="s">
        <v>59</v>
      </c>
      <c r="M24" s="15"/>
      <c r="N24" s="15"/>
      <c r="O24" s="17"/>
      <c r="P24" s="116"/>
      <c r="Q24" s="38">
        <f>Q6-Q15</f>
        <v>15720</v>
      </c>
      <c r="R24" s="39">
        <f>R6-R15</f>
        <v>30386</v>
      </c>
      <c r="S24" s="40">
        <f>S6-S15</f>
        <v>12448</v>
      </c>
    </row>
    <row r="25" spans="1:19" s="69" customFormat="1" ht="28.5" customHeight="1" thickBot="1">
      <c r="A25" s="199"/>
      <c r="B25" s="17" t="s">
        <v>159</v>
      </c>
      <c r="C25" s="27"/>
      <c r="D25" s="27"/>
      <c r="E25" s="27"/>
      <c r="F25" s="75" t="s">
        <v>176</v>
      </c>
      <c r="G25" s="9">
        <v>78.6</v>
      </c>
      <c r="H25" s="12">
        <v>78.6</v>
      </c>
      <c r="I25" s="11">
        <v>78.87</v>
      </c>
      <c r="J25" s="98"/>
      <c r="K25" s="202"/>
      <c r="L25" s="21" t="s">
        <v>60</v>
      </c>
      <c r="M25" s="21"/>
      <c r="N25" s="21"/>
      <c r="O25" s="22"/>
      <c r="P25" s="117"/>
      <c r="Q25" s="41">
        <f>Q5-Q14</f>
        <v>15720</v>
      </c>
      <c r="R25" s="42">
        <f>R5-R14</f>
        <v>30386</v>
      </c>
      <c r="S25" s="43">
        <f>S5-S14</f>
        <v>12153</v>
      </c>
    </row>
    <row r="26" spans="1:19" s="69" customFormat="1" ht="28.5" customHeight="1">
      <c r="A26" s="199"/>
      <c r="B26" s="17" t="s">
        <v>163</v>
      </c>
      <c r="C26" s="27"/>
      <c r="D26" s="27"/>
      <c r="E26" s="27"/>
      <c r="F26" s="75" t="s">
        <v>176</v>
      </c>
      <c r="G26" s="135"/>
      <c r="H26" s="136"/>
      <c r="I26" s="112"/>
      <c r="J26" s="98"/>
      <c r="K26" s="198" t="s">
        <v>157</v>
      </c>
      <c r="L26" s="23" t="s">
        <v>61</v>
      </c>
      <c r="M26" s="29"/>
      <c r="N26" s="29"/>
      <c r="O26" s="29"/>
      <c r="P26" s="118" t="s">
        <v>135</v>
      </c>
      <c r="Q26" s="73">
        <v>2468</v>
      </c>
      <c r="R26" s="74">
        <v>23332</v>
      </c>
      <c r="S26" s="52">
        <v>1869</v>
      </c>
    </row>
    <row r="27" spans="1:19" s="69" customFormat="1" ht="28.5" customHeight="1">
      <c r="A27" s="199"/>
      <c r="B27" s="192" t="s">
        <v>177</v>
      </c>
      <c r="C27" s="193"/>
      <c r="D27" s="22" t="s">
        <v>160</v>
      </c>
      <c r="E27" s="30"/>
      <c r="F27" s="75" t="s">
        <v>167</v>
      </c>
      <c r="G27" s="80">
        <v>85.43</v>
      </c>
      <c r="H27" s="81">
        <v>85.43</v>
      </c>
      <c r="I27" s="105">
        <v>85.73</v>
      </c>
      <c r="J27" s="101"/>
      <c r="K27" s="199"/>
      <c r="L27" s="174" t="s">
        <v>125</v>
      </c>
      <c r="M27" s="15" t="s">
        <v>62</v>
      </c>
      <c r="N27" s="15"/>
      <c r="O27" s="17"/>
      <c r="P27" s="116"/>
      <c r="Q27" s="9"/>
      <c r="R27" s="12"/>
      <c r="S27" s="11"/>
    </row>
    <row r="28" spans="1:19" s="69" customFormat="1" ht="28.5" customHeight="1" thickBot="1">
      <c r="A28" s="202"/>
      <c r="B28" s="194"/>
      <c r="C28" s="195"/>
      <c r="D28" s="17" t="s">
        <v>163</v>
      </c>
      <c r="E28" s="28"/>
      <c r="F28" s="68" t="s">
        <v>168</v>
      </c>
      <c r="G28" s="154"/>
      <c r="H28" s="155"/>
      <c r="I28" s="156"/>
      <c r="J28" s="101"/>
      <c r="K28" s="199"/>
      <c r="L28" s="174"/>
      <c r="M28" s="15" t="s">
        <v>63</v>
      </c>
      <c r="N28" s="15"/>
      <c r="O28" s="17"/>
      <c r="P28" s="116"/>
      <c r="Q28" s="9"/>
      <c r="R28" s="12"/>
      <c r="S28" s="11"/>
    </row>
    <row r="29" spans="1:19" s="69" customFormat="1" ht="28.5" customHeight="1">
      <c r="A29" s="198" t="s">
        <v>99</v>
      </c>
      <c r="B29" s="16" t="s">
        <v>26</v>
      </c>
      <c r="C29" s="70"/>
      <c r="D29" s="70"/>
      <c r="E29" s="71"/>
      <c r="F29" s="84"/>
      <c r="G29" s="6">
        <v>12</v>
      </c>
      <c r="H29" s="8">
        <v>12</v>
      </c>
      <c r="I29" s="7">
        <v>12</v>
      </c>
      <c r="J29" s="98"/>
      <c r="K29" s="199"/>
      <c r="L29" s="174"/>
      <c r="M29" s="15" t="s">
        <v>64</v>
      </c>
      <c r="N29" s="15"/>
      <c r="O29" s="17"/>
      <c r="P29" s="116"/>
      <c r="Q29" s="9">
        <v>2468</v>
      </c>
      <c r="R29" s="12">
        <v>23332</v>
      </c>
      <c r="S29" s="11">
        <v>1869</v>
      </c>
    </row>
    <row r="30" spans="1:19" s="69" customFormat="1" ht="28.5" customHeight="1">
      <c r="A30" s="199"/>
      <c r="B30" s="15" t="s">
        <v>27</v>
      </c>
      <c r="C30" s="37"/>
      <c r="D30" s="37"/>
      <c r="E30" s="33"/>
      <c r="F30" s="85"/>
      <c r="G30" s="9">
        <v>1</v>
      </c>
      <c r="H30" s="12">
        <v>1</v>
      </c>
      <c r="I30" s="11">
        <v>1</v>
      </c>
      <c r="J30" s="98"/>
      <c r="K30" s="199"/>
      <c r="L30" s="17" t="s">
        <v>65</v>
      </c>
      <c r="M30" s="27"/>
      <c r="N30" s="27"/>
      <c r="O30" s="27"/>
      <c r="P30" s="116" t="s">
        <v>136</v>
      </c>
      <c r="Q30" s="9">
        <v>122285</v>
      </c>
      <c r="R30" s="12">
        <v>119882</v>
      </c>
      <c r="S30" s="11">
        <v>113912</v>
      </c>
    </row>
    <row r="31" spans="1:19" s="69" customFormat="1" ht="28.5" customHeight="1" thickBot="1">
      <c r="A31" s="200"/>
      <c r="B31" s="24"/>
      <c r="C31" s="25" t="s">
        <v>28</v>
      </c>
      <c r="D31" s="25" t="s">
        <v>101</v>
      </c>
      <c r="E31" s="25"/>
      <c r="F31" s="86"/>
      <c r="G31" s="44">
        <f>SUM(G29:G30)</f>
        <v>13</v>
      </c>
      <c r="H31" s="45">
        <f>SUM(H29:H30)</f>
        <v>13</v>
      </c>
      <c r="I31" s="46">
        <f>SUM(I29:I30)</f>
        <v>13</v>
      </c>
      <c r="J31" s="102"/>
      <c r="K31" s="199"/>
      <c r="L31" s="174" t="s">
        <v>125</v>
      </c>
      <c r="M31" s="15" t="s">
        <v>66</v>
      </c>
      <c r="N31" s="15"/>
      <c r="O31" s="17"/>
      <c r="P31" s="116"/>
      <c r="Q31" s="9">
        <v>100173</v>
      </c>
      <c r="R31" s="12">
        <v>97186</v>
      </c>
      <c r="S31" s="11">
        <v>90610</v>
      </c>
    </row>
    <row r="32" spans="1:19" s="69" customFormat="1" ht="28.5" customHeight="1">
      <c r="A32" s="198" t="s">
        <v>0</v>
      </c>
      <c r="B32" s="23" t="s">
        <v>29</v>
      </c>
      <c r="C32" s="79"/>
      <c r="D32" s="79"/>
      <c r="E32" s="79"/>
      <c r="F32" s="84" t="s">
        <v>164</v>
      </c>
      <c r="G32" s="87">
        <v>0.804</v>
      </c>
      <c r="H32" s="88">
        <v>0.819</v>
      </c>
      <c r="I32" s="107">
        <v>0.714</v>
      </c>
      <c r="J32" s="99"/>
      <c r="K32" s="199"/>
      <c r="L32" s="174"/>
      <c r="M32" s="15" t="s">
        <v>67</v>
      </c>
      <c r="N32" s="15"/>
      <c r="O32" s="17"/>
      <c r="P32" s="116"/>
      <c r="Q32" s="9">
        <v>22112</v>
      </c>
      <c r="R32" s="12">
        <v>22696</v>
      </c>
      <c r="S32" s="11">
        <v>23302</v>
      </c>
    </row>
    <row r="33" spans="1:19" s="69" customFormat="1" ht="28.5" customHeight="1">
      <c r="A33" s="199"/>
      <c r="B33" s="15" t="s">
        <v>150</v>
      </c>
      <c r="C33" s="37"/>
      <c r="D33" s="37"/>
      <c r="E33" s="33"/>
      <c r="F33" s="75" t="s">
        <v>165</v>
      </c>
      <c r="G33" s="35">
        <v>0.543</v>
      </c>
      <c r="H33" s="36">
        <v>0.554</v>
      </c>
      <c r="I33" s="103">
        <v>0.495</v>
      </c>
      <c r="J33" s="99"/>
      <c r="K33" s="199"/>
      <c r="L33" s="15" t="s">
        <v>68</v>
      </c>
      <c r="M33" s="37"/>
      <c r="N33" s="37"/>
      <c r="O33" s="33"/>
      <c r="P33" s="116" t="s">
        <v>138</v>
      </c>
      <c r="Q33" s="164">
        <f>Q26-Q30</f>
        <v>-119817</v>
      </c>
      <c r="R33" s="165">
        <f>R26-R30</f>
        <v>-96550</v>
      </c>
      <c r="S33" s="166">
        <f>S26-S30</f>
        <v>-112043</v>
      </c>
    </row>
    <row r="34" spans="1:19" s="69" customFormat="1" ht="28.5" customHeight="1">
      <c r="A34" s="199"/>
      <c r="B34" s="192" t="s">
        <v>178</v>
      </c>
      <c r="C34" s="193"/>
      <c r="D34" s="22" t="s">
        <v>30</v>
      </c>
      <c r="E34" s="30"/>
      <c r="F34" s="75" t="s">
        <v>168</v>
      </c>
      <c r="G34" s="80">
        <v>2032.74</v>
      </c>
      <c r="H34" s="81">
        <v>2039.53</v>
      </c>
      <c r="I34" s="105">
        <v>2057.33</v>
      </c>
      <c r="J34" s="101"/>
      <c r="K34" s="199"/>
      <c r="L34" s="17" t="s">
        <v>69</v>
      </c>
      <c r="M34" s="27"/>
      <c r="N34" s="27"/>
      <c r="O34" s="27"/>
      <c r="P34" s="116" t="s">
        <v>139</v>
      </c>
      <c r="Q34" s="9">
        <v>119817</v>
      </c>
      <c r="R34" s="12">
        <v>96550</v>
      </c>
      <c r="S34" s="11">
        <v>112043</v>
      </c>
    </row>
    <row r="35" spans="1:19" s="69" customFormat="1" ht="28.5" customHeight="1" thickBot="1">
      <c r="A35" s="199"/>
      <c r="B35" s="196"/>
      <c r="C35" s="197"/>
      <c r="D35" s="17" t="s">
        <v>31</v>
      </c>
      <c r="E35" s="27"/>
      <c r="F35" s="75" t="s">
        <v>168</v>
      </c>
      <c r="G35" s="80">
        <v>1994.45</v>
      </c>
      <c r="H35" s="81">
        <v>1952.2</v>
      </c>
      <c r="I35" s="105">
        <v>2040.45</v>
      </c>
      <c r="J35" s="101"/>
      <c r="K35" s="200"/>
      <c r="L35" s="18" t="s">
        <v>70</v>
      </c>
      <c r="M35" s="18"/>
      <c r="N35" s="18"/>
      <c r="O35" s="24"/>
      <c r="P35" s="111"/>
      <c r="Q35" s="47">
        <f>Q33+Q34</f>
        <v>0</v>
      </c>
      <c r="R35" s="45">
        <f>R33+R34</f>
        <v>0</v>
      </c>
      <c r="S35" s="48">
        <f>S33+S34</f>
        <v>0</v>
      </c>
    </row>
    <row r="36" spans="1:19" s="69" customFormat="1" ht="28.5" customHeight="1">
      <c r="A36" s="199"/>
      <c r="B36" s="203" t="s">
        <v>102</v>
      </c>
      <c r="C36" s="204"/>
      <c r="D36" s="17" t="s">
        <v>32</v>
      </c>
      <c r="E36" s="27"/>
      <c r="F36" s="75" t="s">
        <v>103</v>
      </c>
      <c r="G36" s="9">
        <v>978</v>
      </c>
      <c r="H36" s="12">
        <v>988</v>
      </c>
      <c r="I36" s="11">
        <v>996</v>
      </c>
      <c r="J36" s="98"/>
      <c r="K36" s="19" t="s">
        <v>71</v>
      </c>
      <c r="L36" s="20"/>
      <c r="M36" s="20"/>
      <c r="N36" s="20"/>
      <c r="O36" s="26"/>
      <c r="P36" s="119"/>
      <c r="Q36" s="6">
        <v>572702</v>
      </c>
      <c r="R36" s="8">
        <v>580579</v>
      </c>
      <c r="S36" s="7">
        <v>392067</v>
      </c>
    </row>
    <row r="37" spans="1:19" s="69" customFormat="1" ht="28.5" customHeight="1">
      <c r="A37" s="199"/>
      <c r="B37" s="205"/>
      <c r="C37" s="206"/>
      <c r="D37" s="17" t="s">
        <v>33</v>
      </c>
      <c r="E37" s="27"/>
      <c r="F37" s="75" t="s">
        <v>166</v>
      </c>
      <c r="G37" s="9">
        <v>24457</v>
      </c>
      <c r="H37" s="12">
        <v>24947</v>
      </c>
      <c r="I37" s="11">
        <v>23780</v>
      </c>
      <c r="J37" s="98"/>
      <c r="K37" s="14" t="s">
        <v>72</v>
      </c>
      <c r="L37" s="15"/>
      <c r="M37" s="15"/>
      <c r="N37" s="15"/>
      <c r="O37" s="17"/>
      <c r="P37" s="116"/>
      <c r="Q37" s="9">
        <v>1368</v>
      </c>
      <c r="R37" s="12">
        <v>1160</v>
      </c>
      <c r="S37" s="11">
        <v>1594</v>
      </c>
    </row>
    <row r="38" spans="1:19" s="69" customFormat="1" ht="28.5" customHeight="1" thickBot="1">
      <c r="A38" s="200"/>
      <c r="B38" s="207"/>
      <c r="C38" s="208"/>
      <c r="D38" s="24" t="s">
        <v>34</v>
      </c>
      <c r="E38" s="25"/>
      <c r="F38" s="76" t="s">
        <v>104</v>
      </c>
      <c r="G38" s="49">
        <v>49812</v>
      </c>
      <c r="H38" s="50">
        <v>50981</v>
      </c>
      <c r="I38" s="104">
        <v>49019</v>
      </c>
      <c r="J38" s="98"/>
      <c r="K38" s="56" t="s">
        <v>73</v>
      </c>
      <c r="L38" s="25"/>
      <c r="M38" s="25"/>
      <c r="N38" s="25"/>
      <c r="O38" s="25"/>
      <c r="P38" s="117"/>
      <c r="Q38" s="44">
        <v>711304</v>
      </c>
      <c r="R38" s="78">
        <v>690537</v>
      </c>
      <c r="S38" s="89">
        <v>692183</v>
      </c>
    </row>
    <row r="39" spans="1:19" s="69" customFormat="1" ht="28.5" customHeight="1">
      <c r="A39" s="201" t="s">
        <v>105</v>
      </c>
      <c r="B39" s="23" t="s">
        <v>35</v>
      </c>
      <c r="C39" s="29"/>
      <c r="D39" s="29"/>
      <c r="E39" s="29"/>
      <c r="F39" s="77" t="s">
        <v>106</v>
      </c>
      <c r="G39" s="90">
        <v>16.7</v>
      </c>
      <c r="H39" s="91">
        <v>16.2</v>
      </c>
      <c r="I39" s="108">
        <v>16.1</v>
      </c>
      <c r="J39" s="99"/>
      <c r="K39" s="198" t="s">
        <v>114</v>
      </c>
      <c r="L39" s="173" t="s">
        <v>115</v>
      </c>
      <c r="M39" s="16" t="s">
        <v>74</v>
      </c>
      <c r="N39" s="16"/>
      <c r="O39" s="23"/>
      <c r="P39" s="118"/>
      <c r="Q39" s="73">
        <v>5466118</v>
      </c>
      <c r="R39" s="74">
        <v>5468305</v>
      </c>
      <c r="S39" s="52">
        <v>6025418</v>
      </c>
    </row>
    <row r="40" spans="1:19" s="69" customFormat="1" ht="28.5" customHeight="1">
      <c r="A40" s="199"/>
      <c r="B40" s="17" t="s">
        <v>36</v>
      </c>
      <c r="C40" s="27"/>
      <c r="D40" s="27"/>
      <c r="E40" s="27"/>
      <c r="F40" s="75" t="s">
        <v>106</v>
      </c>
      <c r="G40" s="35">
        <v>0.8</v>
      </c>
      <c r="H40" s="36">
        <v>0.7</v>
      </c>
      <c r="I40" s="103">
        <v>0.6</v>
      </c>
      <c r="J40" s="99"/>
      <c r="K40" s="199"/>
      <c r="L40" s="174"/>
      <c r="M40" s="174" t="s">
        <v>125</v>
      </c>
      <c r="N40" s="15" t="s">
        <v>75</v>
      </c>
      <c r="O40" s="17"/>
      <c r="P40" s="116"/>
      <c r="Q40" s="9">
        <v>7067830</v>
      </c>
      <c r="R40" s="12">
        <v>7153379</v>
      </c>
      <c r="S40" s="11">
        <v>7593247</v>
      </c>
    </row>
    <row r="41" spans="1:19" s="69" customFormat="1" ht="28.5" customHeight="1">
      <c r="A41" s="199"/>
      <c r="B41" s="17" t="s">
        <v>37</v>
      </c>
      <c r="C41" s="27"/>
      <c r="D41" s="27"/>
      <c r="E41" s="27"/>
      <c r="F41" s="75" t="s">
        <v>106</v>
      </c>
      <c r="G41" s="35">
        <v>14.7</v>
      </c>
      <c r="H41" s="36">
        <v>15</v>
      </c>
      <c r="I41" s="103">
        <v>14.2</v>
      </c>
      <c r="J41" s="99"/>
      <c r="K41" s="199"/>
      <c r="L41" s="174"/>
      <c r="M41" s="174"/>
      <c r="N41" s="15" t="s">
        <v>170</v>
      </c>
      <c r="O41" s="33"/>
      <c r="P41" s="120"/>
      <c r="Q41" s="9">
        <v>1716612</v>
      </c>
      <c r="R41" s="12">
        <v>1798430</v>
      </c>
      <c r="S41" s="11">
        <v>1877892</v>
      </c>
    </row>
    <row r="42" spans="1:19" s="69" customFormat="1" ht="28.5" customHeight="1">
      <c r="A42" s="199"/>
      <c r="B42" s="17" t="s">
        <v>161</v>
      </c>
      <c r="C42" s="27"/>
      <c r="D42" s="27"/>
      <c r="E42" s="27"/>
      <c r="F42" s="75" t="s">
        <v>106</v>
      </c>
      <c r="G42" s="35">
        <v>48.4</v>
      </c>
      <c r="H42" s="36">
        <v>48.2</v>
      </c>
      <c r="I42" s="103">
        <v>47.9</v>
      </c>
      <c r="J42" s="99"/>
      <c r="K42" s="199"/>
      <c r="L42" s="174"/>
      <c r="M42" s="15" t="s">
        <v>76</v>
      </c>
      <c r="N42" s="15"/>
      <c r="O42" s="17"/>
      <c r="P42" s="116"/>
      <c r="Q42" s="9">
        <v>686927</v>
      </c>
      <c r="R42" s="12">
        <v>670780</v>
      </c>
      <c r="S42" s="11">
        <v>476853</v>
      </c>
    </row>
    <row r="43" spans="1:19" s="69" customFormat="1" ht="28.5" customHeight="1" thickBot="1">
      <c r="A43" s="202"/>
      <c r="B43" s="24" t="s">
        <v>38</v>
      </c>
      <c r="C43" s="25"/>
      <c r="D43" s="25"/>
      <c r="E43" s="25"/>
      <c r="F43" s="68" t="s">
        <v>106</v>
      </c>
      <c r="G43" s="92">
        <v>19.4</v>
      </c>
      <c r="H43" s="93">
        <v>19.9</v>
      </c>
      <c r="I43" s="109">
        <v>21.2</v>
      </c>
      <c r="J43" s="99"/>
      <c r="K43" s="199"/>
      <c r="L43" s="174"/>
      <c r="M43" s="174" t="s">
        <v>125</v>
      </c>
      <c r="N43" s="15" t="s">
        <v>77</v>
      </c>
      <c r="O43" s="17"/>
      <c r="P43" s="116"/>
      <c r="Q43" s="9">
        <v>655147</v>
      </c>
      <c r="R43" s="12">
        <v>633566</v>
      </c>
      <c r="S43" s="11">
        <v>448949</v>
      </c>
    </row>
    <row r="44" spans="1:19" s="69" customFormat="1" ht="28.5" customHeight="1">
      <c r="A44" s="198" t="s">
        <v>1</v>
      </c>
      <c r="B44" s="23" t="s">
        <v>151</v>
      </c>
      <c r="C44" s="29"/>
      <c r="D44" s="29"/>
      <c r="E44" s="29"/>
      <c r="F44" s="72" t="s">
        <v>106</v>
      </c>
      <c r="G44" s="87">
        <v>94</v>
      </c>
      <c r="H44" s="88">
        <v>95</v>
      </c>
      <c r="I44" s="107">
        <v>95.4</v>
      </c>
      <c r="J44" s="99"/>
      <c r="K44" s="199"/>
      <c r="L44" s="174"/>
      <c r="M44" s="174"/>
      <c r="N44" s="15" t="s">
        <v>78</v>
      </c>
      <c r="O44" s="17"/>
      <c r="P44" s="116"/>
      <c r="Q44" s="157">
        <v>27463</v>
      </c>
      <c r="R44" s="158">
        <v>33570</v>
      </c>
      <c r="S44" s="159">
        <v>24340</v>
      </c>
    </row>
    <row r="45" spans="1:19" s="69" customFormat="1" ht="28.5" customHeight="1">
      <c r="A45" s="199"/>
      <c r="B45" s="17" t="s">
        <v>39</v>
      </c>
      <c r="C45" s="27"/>
      <c r="D45" s="27"/>
      <c r="E45" s="27"/>
      <c r="F45" s="75" t="s">
        <v>106</v>
      </c>
      <c r="G45" s="35">
        <v>601.4</v>
      </c>
      <c r="H45" s="36">
        <v>743.7</v>
      </c>
      <c r="I45" s="103">
        <v>562.4</v>
      </c>
      <c r="J45" s="99"/>
      <c r="K45" s="199"/>
      <c r="L45" s="174"/>
      <c r="M45" s="174"/>
      <c r="N45" s="15" t="s">
        <v>79</v>
      </c>
      <c r="O45" s="17"/>
      <c r="P45" s="116"/>
      <c r="Q45" s="157">
        <v>1757</v>
      </c>
      <c r="R45" s="158">
        <v>1187</v>
      </c>
      <c r="S45" s="159">
        <v>1958</v>
      </c>
    </row>
    <row r="46" spans="1:19" s="69" customFormat="1" ht="28.5" customHeight="1">
      <c r="A46" s="199"/>
      <c r="B46" s="17" t="s">
        <v>40</v>
      </c>
      <c r="C46" s="27"/>
      <c r="D46" s="27"/>
      <c r="E46" s="27"/>
      <c r="F46" s="75" t="s">
        <v>106</v>
      </c>
      <c r="G46" s="35">
        <v>102.5</v>
      </c>
      <c r="H46" s="36">
        <v>104.9</v>
      </c>
      <c r="I46" s="103">
        <v>102</v>
      </c>
      <c r="J46" s="99"/>
      <c r="K46" s="199"/>
      <c r="L46" s="174"/>
      <c r="M46" s="15" t="s">
        <v>80</v>
      </c>
      <c r="N46" s="15"/>
      <c r="O46" s="17"/>
      <c r="P46" s="116"/>
      <c r="Q46" s="157"/>
      <c r="R46" s="158"/>
      <c r="S46" s="159"/>
    </row>
    <row r="47" spans="1:19" s="69" customFormat="1" ht="28.5" customHeight="1">
      <c r="A47" s="199"/>
      <c r="B47" s="17" t="s">
        <v>41</v>
      </c>
      <c r="C47" s="27"/>
      <c r="D47" s="27"/>
      <c r="E47" s="27"/>
      <c r="F47" s="75" t="s">
        <v>106</v>
      </c>
      <c r="G47" s="35">
        <v>102.9</v>
      </c>
      <c r="H47" s="36">
        <v>105.4</v>
      </c>
      <c r="I47" s="103">
        <v>101.6</v>
      </c>
      <c r="J47" s="99"/>
      <c r="K47" s="199"/>
      <c r="L47" s="174"/>
      <c r="M47" s="15" t="s">
        <v>81</v>
      </c>
      <c r="N47" s="15"/>
      <c r="O47" s="17"/>
      <c r="P47" s="116"/>
      <c r="Q47" s="157">
        <f>Q39+Q42+Q46</f>
        <v>6153045</v>
      </c>
      <c r="R47" s="158">
        <f>R39+R42+R46</f>
        <v>6139085</v>
      </c>
      <c r="S47" s="160">
        <f>S39+S42+S46</f>
        <v>6502271</v>
      </c>
    </row>
    <row r="48" spans="1:19" s="69" customFormat="1" ht="28.5" customHeight="1">
      <c r="A48" s="199"/>
      <c r="B48" s="17" t="s">
        <v>116</v>
      </c>
      <c r="C48" s="27"/>
      <c r="D48" s="27"/>
      <c r="E48" s="27"/>
      <c r="F48" s="75" t="s">
        <v>106</v>
      </c>
      <c r="G48" s="135"/>
      <c r="H48" s="136"/>
      <c r="I48" s="112"/>
      <c r="J48" s="99"/>
      <c r="K48" s="199"/>
      <c r="L48" s="174" t="s">
        <v>113</v>
      </c>
      <c r="M48" s="15" t="s">
        <v>82</v>
      </c>
      <c r="N48" s="15"/>
      <c r="O48" s="17"/>
      <c r="P48" s="116"/>
      <c r="Q48" s="157">
        <v>50023</v>
      </c>
      <c r="R48" s="158">
        <v>30518</v>
      </c>
      <c r="S48" s="159">
        <v>53818</v>
      </c>
    </row>
    <row r="49" spans="1:19" s="69" customFormat="1" ht="28.5" customHeight="1">
      <c r="A49" s="199"/>
      <c r="B49" s="17" t="s">
        <v>42</v>
      </c>
      <c r="C49" s="27"/>
      <c r="D49" s="27"/>
      <c r="E49" s="27"/>
      <c r="F49" s="75" t="s">
        <v>106</v>
      </c>
      <c r="G49" s="135"/>
      <c r="H49" s="136"/>
      <c r="I49" s="112"/>
      <c r="J49" s="99"/>
      <c r="K49" s="199"/>
      <c r="L49" s="174"/>
      <c r="M49" s="15" t="s">
        <v>83</v>
      </c>
      <c r="N49" s="15"/>
      <c r="O49" s="17"/>
      <c r="P49" s="116"/>
      <c r="Q49" s="157">
        <v>114225</v>
      </c>
      <c r="R49" s="158">
        <v>90201</v>
      </c>
      <c r="S49" s="159">
        <v>84786</v>
      </c>
    </row>
    <row r="50" spans="1:19" s="69" customFormat="1" ht="28.5" customHeight="1">
      <c r="A50" s="199"/>
      <c r="B50" s="186" t="s">
        <v>2</v>
      </c>
      <c r="C50" s="187"/>
      <c r="D50" s="15" t="s">
        <v>117</v>
      </c>
      <c r="E50" s="17"/>
      <c r="F50" s="34"/>
      <c r="G50" s="35">
        <v>3.7</v>
      </c>
      <c r="H50" s="36">
        <v>3.7</v>
      </c>
      <c r="I50" s="103">
        <v>4</v>
      </c>
      <c r="J50" s="99"/>
      <c r="K50" s="199"/>
      <c r="L50" s="174"/>
      <c r="M50" s="174" t="s">
        <v>125</v>
      </c>
      <c r="N50" s="15" t="s">
        <v>84</v>
      </c>
      <c r="O50" s="17"/>
      <c r="P50" s="116"/>
      <c r="Q50" s="157"/>
      <c r="R50" s="158"/>
      <c r="S50" s="159"/>
    </row>
    <row r="51" spans="1:19" s="69" customFormat="1" ht="28.5" customHeight="1">
      <c r="A51" s="199"/>
      <c r="B51" s="188"/>
      <c r="C51" s="189"/>
      <c r="D51" s="15" t="s">
        <v>43</v>
      </c>
      <c r="E51" s="17"/>
      <c r="F51" s="34"/>
      <c r="G51" s="35">
        <v>0.8</v>
      </c>
      <c r="H51" s="36">
        <v>0.7</v>
      </c>
      <c r="I51" s="103">
        <v>0.6</v>
      </c>
      <c r="J51" s="99"/>
      <c r="K51" s="199"/>
      <c r="L51" s="174"/>
      <c r="M51" s="174"/>
      <c r="N51" s="15" t="s">
        <v>85</v>
      </c>
      <c r="O51" s="17"/>
      <c r="P51" s="116"/>
      <c r="Q51" s="157">
        <v>93966</v>
      </c>
      <c r="R51" s="158">
        <v>66048</v>
      </c>
      <c r="S51" s="159">
        <v>61710</v>
      </c>
    </row>
    <row r="52" spans="1:19" s="69" customFormat="1" ht="28.5" customHeight="1">
      <c r="A52" s="199"/>
      <c r="B52" s="188"/>
      <c r="C52" s="189"/>
      <c r="D52" s="15" t="s">
        <v>118</v>
      </c>
      <c r="E52" s="17"/>
      <c r="F52" s="34"/>
      <c r="G52" s="35">
        <v>4.5</v>
      </c>
      <c r="H52" s="36">
        <v>4.4</v>
      </c>
      <c r="I52" s="103">
        <v>4.6</v>
      </c>
      <c r="J52" s="99"/>
      <c r="K52" s="199"/>
      <c r="L52" s="174"/>
      <c r="M52" s="15" t="s">
        <v>86</v>
      </c>
      <c r="N52" s="15"/>
      <c r="O52" s="17"/>
      <c r="P52" s="116"/>
      <c r="Q52" s="157">
        <f>Q48+Q49</f>
        <v>164248</v>
      </c>
      <c r="R52" s="158">
        <f>R48+R49</f>
        <v>120719</v>
      </c>
      <c r="S52" s="160">
        <f>S48+S49</f>
        <v>138604</v>
      </c>
    </row>
    <row r="53" spans="1:19" s="69" customFormat="1" ht="28.5" customHeight="1" thickBot="1">
      <c r="A53" s="200"/>
      <c r="B53" s="190"/>
      <c r="C53" s="191"/>
      <c r="D53" s="18" t="s">
        <v>35</v>
      </c>
      <c r="E53" s="24"/>
      <c r="F53" s="94"/>
      <c r="G53" s="95">
        <v>16.4</v>
      </c>
      <c r="H53" s="96">
        <v>15.5</v>
      </c>
      <c r="I53" s="110">
        <v>16</v>
      </c>
      <c r="J53" s="99"/>
      <c r="K53" s="199"/>
      <c r="L53" s="174" t="s">
        <v>112</v>
      </c>
      <c r="M53" s="15" t="s">
        <v>87</v>
      </c>
      <c r="N53" s="15"/>
      <c r="O53" s="17"/>
      <c r="P53" s="116"/>
      <c r="Q53" s="9">
        <v>909159</v>
      </c>
      <c r="R53" s="12">
        <v>886463</v>
      </c>
      <c r="S53" s="11">
        <v>866061</v>
      </c>
    </row>
    <row r="54" spans="1:19" s="69" customFormat="1" ht="28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199"/>
      <c r="L54" s="174"/>
      <c r="M54" s="174" t="s">
        <v>111</v>
      </c>
      <c r="N54" s="15" t="s">
        <v>88</v>
      </c>
      <c r="O54" s="17"/>
      <c r="P54" s="116"/>
      <c r="Q54" s="9">
        <v>702803</v>
      </c>
      <c r="R54" s="12">
        <v>702803</v>
      </c>
      <c r="S54" s="11">
        <v>705704</v>
      </c>
    </row>
    <row r="55" spans="1:19" s="69" customFormat="1" ht="28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199"/>
      <c r="L55" s="174"/>
      <c r="M55" s="174"/>
      <c r="N55" s="15" t="s">
        <v>62</v>
      </c>
      <c r="O55" s="17"/>
      <c r="P55" s="116"/>
      <c r="Q55" s="9">
        <v>206356</v>
      </c>
      <c r="R55" s="12">
        <v>183660</v>
      </c>
      <c r="S55" s="11">
        <v>160357</v>
      </c>
    </row>
    <row r="56" spans="1:19" s="69" customFormat="1" ht="28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199"/>
      <c r="L56" s="174"/>
      <c r="M56" s="174"/>
      <c r="N56" s="15" t="s">
        <v>89</v>
      </c>
      <c r="O56" s="17"/>
      <c r="P56" s="116"/>
      <c r="Q56" s="9"/>
      <c r="R56" s="12"/>
      <c r="S56" s="11"/>
    </row>
    <row r="57" spans="1:19" s="69" customFormat="1" ht="28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199"/>
      <c r="L57" s="174"/>
      <c r="M57" s="15" t="s">
        <v>90</v>
      </c>
      <c r="N57" s="15"/>
      <c r="O57" s="17"/>
      <c r="P57" s="116"/>
      <c r="Q57" s="9">
        <v>5079638</v>
      </c>
      <c r="R57" s="12">
        <v>5131903</v>
      </c>
      <c r="S57" s="11">
        <v>5497606</v>
      </c>
    </row>
    <row r="58" spans="1:19" s="69" customFormat="1" ht="28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199"/>
      <c r="L58" s="174"/>
      <c r="M58" s="174" t="s">
        <v>111</v>
      </c>
      <c r="N58" s="15" t="s">
        <v>91</v>
      </c>
      <c r="O58" s="17"/>
      <c r="P58" s="116"/>
      <c r="Q58" s="9">
        <v>4710236</v>
      </c>
      <c r="R58" s="12">
        <v>4732115</v>
      </c>
      <c r="S58" s="11">
        <v>5088565</v>
      </c>
    </row>
    <row r="59" spans="1:19" s="69" customFormat="1" ht="28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199"/>
      <c r="L59" s="174"/>
      <c r="M59" s="174"/>
      <c r="N59" s="15" t="s">
        <v>92</v>
      </c>
      <c r="O59" s="17"/>
      <c r="P59" s="116"/>
      <c r="Q59" s="9">
        <v>353600</v>
      </c>
      <c r="R59" s="12">
        <v>369400</v>
      </c>
      <c r="S59" s="11">
        <v>396880</v>
      </c>
    </row>
    <row r="60" spans="1:19" s="69" customFormat="1" ht="28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199"/>
      <c r="L60" s="174"/>
      <c r="M60" s="174"/>
      <c r="N60" s="177" t="s">
        <v>93</v>
      </c>
      <c r="O60" s="179"/>
      <c r="P60" s="178"/>
      <c r="Q60" s="9">
        <v>15802</v>
      </c>
      <c r="R60" s="12">
        <v>30388</v>
      </c>
      <c r="S60" s="11">
        <v>12161</v>
      </c>
    </row>
    <row r="61" spans="1:19" s="69" customFormat="1" ht="28.5" customHeight="1" thickBo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200"/>
      <c r="L61" s="175"/>
      <c r="M61" s="18" t="s">
        <v>94</v>
      </c>
      <c r="N61" s="18"/>
      <c r="O61" s="24"/>
      <c r="P61" s="111"/>
      <c r="Q61" s="49">
        <f>Q53+Q57</f>
        <v>5988797</v>
      </c>
      <c r="R61" s="50">
        <f>R53+R57</f>
        <v>6018366</v>
      </c>
      <c r="S61" s="51">
        <f>S53+S57</f>
        <v>6363667</v>
      </c>
    </row>
  </sheetData>
  <sheetProtection/>
  <mergeCells count="37">
    <mergeCell ref="A1:S1"/>
    <mergeCell ref="G5:I5"/>
    <mergeCell ref="K5:K25"/>
    <mergeCell ref="G6:I6"/>
    <mergeCell ref="L6:L13"/>
    <mergeCell ref="M7:M12"/>
    <mergeCell ref="A8:A15"/>
    <mergeCell ref="N8:N10"/>
    <mergeCell ref="B11:D12"/>
    <mergeCell ref="B13:D14"/>
    <mergeCell ref="L15:L23"/>
    <mergeCell ref="A16:A20"/>
    <mergeCell ref="M16:M22"/>
    <mergeCell ref="N17:N20"/>
    <mergeCell ref="O20:P20"/>
    <mergeCell ref="A21:A28"/>
    <mergeCell ref="K26:K35"/>
    <mergeCell ref="B27:C28"/>
    <mergeCell ref="L27:L29"/>
    <mergeCell ref="A29:A31"/>
    <mergeCell ref="L31:L32"/>
    <mergeCell ref="A32:A38"/>
    <mergeCell ref="B34:C35"/>
    <mergeCell ref="B36:C38"/>
    <mergeCell ref="A39:A43"/>
    <mergeCell ref="K39:K61"/>
    <mergeCell ref="L39:L47"/>
    <mergeCell ref="N60:P60"/>
    <mergeCell ref="M40:M41"/>
    <mergeCell ref="M43:M45"/>
    <mergeCell ref="A44:A53"/>
    <mergeCell ref="L48:L52"/>
    <mergeCell ref="B50:C53"/>
    <mergeCell ref="M50:M51"/>
    <mergeCell ref="L53:L61"/>
    <mergeCell ref="M54:M56"/>
    <mergeCell ref="M58:M60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zoomScale="75" zoomScaleNormal="75" zoomScaleSheetLayoutView="75" zoomScalePageLayoutView="0" workbookViewId="0" topLeftCell="A1">
      <selection activeCell="C2" sqref="C2"/>
    </sheetView>
  </sheetViews>
  <sheetFormatPr defaultColWidth="9.00390625" defaultRowHeight="13.5"/>
  <cols>
    <col min="1" max="2" width="4.625" style="1" customWidth="1"/>
    <col min="3" max="3" width="9.625" style="1" customWidth="1"/>
    <col min="4" max="4" width="1.625" style="1" customWidth="1"/>
    <col min="5" max="5" width="14.375" style="1" customWidth="1"/>
    <col min="6" max="6" width="11.625" style="57" customWidth="1"/>
    <col min="7" max="9" width="15.625" style="1" customWidth="1"/>
    <col min="10" max="10" width="3.375" style="1" customWidth="1"/>
    <col min="11" max="14" width="4.625" style="1" customWidth="1"/>
    <col min="15" max="15" width="21.625" style="1" customWidth="1"/>
    <col min="16" max="16" width="4.625" style="113" customWidth="1"/>
    <col min="17" max="19" width="15.625" style="1" customWidth="1"/>
    <col min="20" max="16384" width="9.00390625" style="1" customWidth="1"/>
  </cols>
  <sheetData>
    <row r="1" spans="1:19" ht="25.5">
      <c r="A1" s="176" t="s">
        <v>119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ht="15.75" customHeight="1">
      <c r="A2" s="5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R2" s="5"/>
      <c r="S2" s="5"/>
    </row>
    <row r="3" spans="1:19" ht="30" customHeight="1" thickBot="1">
      <c r="A3" s="59" t="s">
        <v>210</v>
      </c>
      <c r="B3" s="31"/>
      <c r="C3" s="31"/>
      <c r="D3" s="31"/>
      <c r="E3" s="31"/>
      <c r="F3" s="32"/>
      <c r="S3" s="121" t="s">
        <v>95</v>
      </c>
    </row>
    <row r="4" spans="1:20" s="60" customFormat="1" ht="28.5" customHeight="1" thickBot="1">
      <c r="A4" s="2" t="s">
        <v>96</v>
      </c>
      <c r="B4" s="3"/>
      <c r="C4" s="3"/>
      <c r="D4" s="3"/>
      <c r="E4" s="3"/>
      <c r="F4" s="4" t="s">
        <v>97</v>
      </c>
      <c r="G4" s="61" t="s">
        <v>171</v>
      </c>
      <c r="H4" s="62" t="s">
        <v>172</v>
      </c>
      <c r="I4" s="122" t="s">
        <v>173</v>
      </c>
      <c r="J4" s="124"/>
      <c r="K4" s="2" t="s">
        <v>96</v>
      </c>
      <c r="L4" s="3"/>
      <c r="M4" s="3"/>
      <c r="N4" s="3"/>
      <c r="O4" s="3"/>
      <c r="P4" s="114" t="s">
        <v>97</v>
      </c>
      <c r="Q4" s="61" t="s">
        <v>171</v>
      </c>
      <c r="R4" s="62" t="s">
        <v>172</v>
      </c>
      <c r="S4" s="163" t="s">
        <v>173</v>
      </c>
      <c r="T4" s="123"/>
    </row>
    <row r="5" spans="1:19" s="60" customFormat="1" ht="28.5" customHeight="1">
      <c r="A5" s="6" t="s">
        <v>7</v>
      </c>
      <c r="B5" s="63"/>
      <c r="C5" s="63"/>
      <c r="D5" s="63"/>
      <c r="E5" s="63"/>
      <c r="F5" s="64"/>
      <c r="G5" s="209">
        <v>24016</v>
      </c>
      <c r="H5" s="210"/>
      <c r="I5" s="211"/>
      <c r="J5" s="98"/>
      <c r="K5" s="201" t="s">
        <v>5</v>
      </c>
      <c r="L5" s="8" t="s">
        <v>44</v>
      </c>
      <c r="M5" s="53"/>
      <c r="N5" s="53"/>
      <c r="O5" s="54"/>
      <c r="P5" s="115" t="s">
        <v>98</v>
      </c>
      <c r="Q5" s="6">
        <v>327718</v>
      </c>
      <c r="R5" s="8">
        <v>333562</v>
      </c>
      <c r="S5" s="7">
        <v>326698</v>
      </c>
    </row>
    <row r="6" spans="1:19" s="60" customFormat="1" ht="28.5" customHeight="1">
      <c r="A6" s="9" t="s">
        <v>8</v>
      </c>
      <c r="B6" s="10"/>
      <c r="C6" s="10"/>
      <c r="D6" s="10"/>
      <c r="E6" s="10"/>
      <c r="F6" s="66"/>
      <c r="G6" s="212">
        <v>24198</v>
      </c>
      <c r="H6" s="213"/>
      <c r="I6" s="214"/>
      <c r="J6" s="98"/>
      <c r="K6" s="199"/>
      <c r="L6" s="174" t="s">
        <v>6</v>
      </c>
      <c r="M6" s="12" t="s">
        <v>158</v>
      </c>
      <c r="N6" s="12"/>
      <c r="O6" s="55"/>
      <c r="P6" s="112" t="s">
        <v>120</v>
      </c>
      <c r="Q6" s="9">
        <v>327718</v>
      </c>
      <c r="R6" s="12">
        <f>333146+416</f>
        <v>333562</v>
      </c>
      <c r="S6" s="11">
        <f>326077+621</f>
        <v>326698</v>
      </c>
    </row>
    <row r="7" spans="1:19" s="69" customFormat="1" ht="28.5" customHeight="1" thickBot="1">
      <c r="A7" s="67" t="s">
        <v>9</v>
      </c>
      <c r="B7" s="28"/>
      <c r="C7" s="28"/>
      <c r="D7" s="28"/>
      <c r="E7" s="28"/>
      <c r="F7" s="68"/>
      <c r="G7" s="130" t="s">
        <v>179</v>
      </c>
      <c r="H7" s="131" t="s">
        <v>179</v>
      </c>
      <c r="I7" s="132" t="s">
        <v>179</v>
      </c>
      <c r="J7" s="97"/>
      <c r="K7" s="199"/>
      <c r="L7" s="174"/>
      <c r="M7" s="174" t="s">
        <v>6</v>
      </c>
      <c r="N7" s="15" t="s">
        <v>34</v>
      </c>
      <c r="O7" s="17"/>
      <c r="P7" s="116" t="s">
        <v>121</v>
      </c>
      <c r="Q7" s="9">
        <v>324881</v>
      </c>
      <c r="R7" s="12">
        <v>333146</v>
      </c>
      <c r="S7" s="11">
        <f>326077</f>
        <v>326077</v>
      </c>
    </row>
    <row r="8" spans="1:19" s="69" customFormat="1" ht="28.5" customHeight="1">
      <c r="A8" s="198" t="s">
        <v>109</v>
      </c>
      <c r="B8" s="16" t="s">
        <v>152</v>
      </c>
      <c r="C8" s="70"/>
      <c r="D8" s="70"/>
      <c r="E8" s="71"/>
      <c r="F8" s="72" t="s">
        <v>98</v>
      </c>
      <c r="G8" s="73">
        <v>7120</v>
      </c>
      <c r="H8" s="74">
        <v>7286</v>
      </c>
      <c r="I8" s="52">
        <v>7247</v>
      </c>
      <c r="J8" s="98"/>
      <c r="K8" s="199"/>
      <c r="L8" s="174"/>
      <c r="M8" s="174"/>
      <c r="N8" s="174" t="s">
        <v>125</v>
      </c>
      <c r="O8" s="17" t="s">
        <v>45</v>
      </c>
      <c r="P8" s="116"/>
      <c r="Q8" s="9">
        <v>316214</v>
      </c>
      <c r="R8" s="12">
        <v>322106</v>
      </c>
      <c r="S8" s="11">
        <v>313033</v>
      </c>
    </row>
    <row r="9" spans="1:19" s="69" customFormat="1" ht="28.5" customHeight="1">
      <c r="A9" s="199"/>
      <c r="B9" s="15" t="s">
        <v>10</v>
      </c>
      <c r="C9" s="15"/>
      <c r="D9" s="15"/>
      <c r="E9" s="17"/>
      <c r="F9" s="75" t="s">
        <v>120</v>
      </c>
      <c r="G9" s="9">
        <v>7120</v>
      </c>
      <c r="H9" s="12">
        <v>7286</v>
      </c>
      <c r="I9" s="11">
        <v>7247</v>
      </c>
      <c r="J9" s="98"/>
      <c r="K9" s="199"/>
      <c r="L9" s="174"/>
      <c r="M9" s="174"/>
      <c r="N9" s="174"/>
      <c r="O9" s="17" t="s">
        <v>46</v>
      </c>
      <c r="P9" s="116"/>
      <c r="Q9" s="9">
        <v>8667</v>
      </c>
      <c r="R9" s="12">
        <v>11040</v>
      </c>
      <c r="S9" s="11">
        <v>13044</v>
      </c>
    </row>
    <row r="10" spans="1:19" s="69" customFormat="1" ht="28.5" customHeight="1">
      <c r="A10" s="199"/>
      <c r="B10" s="15" t="s">
        <v>11</v>
      </c>
      <c r="C10" s="15"/>
      <c r="D10" s="15"/>
      <c r="E10" s="17"/>
      <c r="F10" s="75" t="s">
        <v>121</v>
      </c>
      <c r="G10" s="9">
        <v>4425</v>
      </c>
      <c r="H10" s="12">
        <v>4384</v>
      </c>
      <c r="I10" s="11">
        <v>4359</v>
      </c>
      <c r="J10" s="98"/>
      <c r="K10" s="199"/>
      <c r="L10" s="174"/>
      <c r="M10" s="174"/>
      <c r="N10" s="174"/>
      <c r="O10" s="17" t="s">
        <v>47</v>
      </c>
      <c r="P10" s="116"/>
      <c r="Q10" s="9"/>
      <c r="R10" s="12"/>
      <c r="S10" s="11"/>
    </row>
    <row r="11" spans="1:19" s="69" customFormat="1" ht="28.5" customHeight="1">
      <c r="A11" s="199"/>
      <c r="B11" s="180" t="s">
        <v>12</v>
      </c>
      <c r="C11" s="181"/>
      <c r="D11" s="182"/>
      <c r="E11" s="17" t="s">
        <v>13</v>
      </c>
      <c r="F11" s="75" t="s">
        <v>106</v>
      </c>
      <c r="G11" s="35">
        <v>62.14887640449438</v>
      </c>
      <c r="H11" s="36">
        <v>60.17018940433708</v>
      </c>
      <c r="I11" s="103">
        <f>IF(I8=0,"",I10/I8*100)</f>
        <v>60.149027183662206</v>
      </c>
      <c r="J11" s="99"/>
      <c r="K11" s="199"/>
      <c r="L11" s="174"/>
      <c r="M11" s="174"/>
      <c r="N11" s="15" t="s">
        <v>48</v>
      </c>
      <c r="O11" s="17"/>
      <c r="P11" s="116" t="s">
        <v>123</v>
      </c>
      <c r="Q11" s="9">
        <v>2837</v>
      </c>
      <c r="R11" s="12">
        <v>416</v>
      </c>
      <c r="S11" s="11">
        <v>621</v>
      </c>
    </row>
    <row r="12" spans="1:19" s="69" customFormat="1" ht="28.5" customHeight="1">
      <c r="A12" s="199"/>
      <c r="B12" s="183"/>
      <c r="C12" s="184"/>
      <c r="D12" s="185"/>
      <c r="E12" s="17" t="s">
        <v>14</v>
      </c>
      <c r="F12" s="75" t="s">
        <v>106</v>
      </c>
      <c r="G12" s="35">
        <v>62.14887640449438</v>
      </c>
      <c r="H12" s="36">
        <v>60.17018940433708</v>
      </c>
      <c r="I12" s="103">
        <f>IF(I9=0,"",I10/I9*100)</f>
        <v>60.149027183662206</v>
      </c>
      <c r="J12" s="99"/>
      <c r="K12" s="199"/>
      <c r="L12" s="174"/>
      <c r="M12" s="174"/>
      <c r="N12" s="37" t="s">
        <v>125</v>
      </c>
      <c r="O12" s="17" t="s">
        <v>169</v>
      </c>
      <c r="P12" s="116"/>
      <c r="Q12" s="9">
        <v>288</v>
      </c>
      <c r="R12" s="12">
        <v>120</v>
      </c>
      <c r="S12" s="11">
        <v>120</v>
      </c>
    </row>
    <row r="13" spans="1:19" s="69" customFormat="1" ht="28.5" customHeight="1">
      <c r="A13" s="199"/>
      <c r="B13" s="180" t="s">
        <v>126</v>
      </c>
      <c r="C13" s="181"/>
      <c r="D13" s="182"/>
      <c r="E13" s="17" t="s">
        <v>15</v>
      </c>
      <c r="F13" s="75"/>
      <c r="G13" s="9">
        <v>2</v>
      </c>
      <c r="H13" s="12">
        <v>2</v>
      </c>
      <c r="I13" s="11">
        <v>2</v>
      </c>
      <c r="J13" s="98"/>
      <c r="K13" s="199"/>
      <c r="L13" s="174"/>
      <c r="M13" s="15" t="s">
        <v>49</v>
      </c>
      <c r="N13" s="37"/>
      <c r="O13" s="33"/>
      <c r="P13" s="116" t="s">
        <v>127</v>
      </c>
      <c r="Q13" s="9"/>
      <c r="R13" s="12"/>
      <c r="S13" s="11"/>
    </row>
    <row r="14" spans="1:19" s="69" customFormat="1" ht="28.5" customHeight="1">
      <c r="A14" s="199"/>
      <c r="B14" s="183"/>
      <c r="C14" s="184"/>
      <c r="D14" s="185"/>
      <c r="E14" s="17" t="s">
        <v>16</v>
      </c>
      <c r="F14" s="75" t="s">
        <v>174</v>
      </c>
      <c r="G14" s="9">
        <v>19600</v>
      </c>
      <c r="H14" s="12">
        <v>19600</v>
      </c>
      <c r="I14" s="11">
        <v>19600</v>
      </c>
      <c r="J14" s="98"/>
      <c r="K14" s="199"/>
      <c r="L14" s="15" t="s">
        <v>50</v>
      </c>
      <c r="M14" s="15"/>
      <c r="N14" s="15"/>
      <c r="O14" s="17"/>
      <c r="P14" s="116" t="s">
        <v>128</v>
      </c>
      <c r="Q14" s="9">
        <v>303088</v>
      </c>
      <c r="R14" s="12">
        <v>313556</v>
      </c>
      <c r="S14" s="11">
        <v>303266</v>
      </c>
    </row>
    <row r="15" spans="1:19" s="69" customFormat="1" ht="28.5" customHeight="1" thickBot="1">
      <c r="A15" s="200"/>
      <c r="B15" s="24" t="s">
        <v>17</v>
      </c>
      <c r="C15" s="25"/>
      <c r="D15" s="25"/>
      <c r="E15" s="25"/>
      <c r="F15" s="76" t="s">
        <v>3</v>
      </c>
      <c r="G15" s="49">
        <v>172628</v>
      </c>
      <c r="H15" s="50">
        <v>172869</v>
      </c>
      <c r="I15" s="104">
        <v>173284</v>
      </c>
      <c r="J15" s="98"/>
      <c r="K15" s="199"/>
      <c r="L15" s="174" t="s">
        <v>6</v>
      </c>
      <c r="M15" s="15" t="s">
        <v>51</v>
      </c>
      <c r="N15" s="15"/>
      <c r="O15" s="17"/>
      <c r="P15" s="116" t="s">
        <v>129</v>
      </c>
      <c r="Q15" s="9">
        <v>303088</v>
      </c>
      <c r="R15" s="12">
        <f>310592+2964</f>
        <v>313556</v>
      </c>
      <c r="S15" s="11">
        <f>300772+2494</f>
        <v>303266</v>
      </c>
    </row>
    <row r="16" spans="1:19" s="69" customFormat="1" ht="28.5" customHeight="1">
      <c r="A16" s="201" t="s">
        <v>4</v>
      </c>
      <c r="B16" s="23" t="s">
        <v>18</v>
      </c>
      <c r="C16" s="29"/>
      <c r="D16" s="29"/>
      <c r="E16" s="29"/>
      <c r="F16" s="77" t="s">
        <v>162</v>
      </c>
      <c r="G16" s="6"/>
      <c r="H16" s="8"/>
      <c r="I16" s="7"/>
      <c r="J16" s="98"/>
      <c r="K16" s="199"/>
      <c r="L16" s="174"/>
      <c r="M16" s="174" t="s">
        <v>6</v>
      </c>
      <c r="N16" s="15" t="s">
        <v>52</v>
      </c>
      <c r="O16" s="17"/>
      <c r="P16" s="116" t="s">
        <v>130</v>
      </c>
      <c r="Q16" s="9">
        <v>299652</v>
      </c>
      <c r="R16" s="12">
        <v>310592</v>
      </c>
      <c r="S16" s="11">
        <v>300772</v>
      </c>
    </row>
    <row r="17" spans="1:19" s="69" customFormat="1" ht="28.5" customHeight="1">
      <c r="A17" s="199"/>
      <c r="B17" s="17" t="s">
        <v>19</v>
      </c>
      <c r="C17" s="27"/>
      <c r="D17" s="27"/>
      <c r="E17" s="27"/>
      <c r="F17" s="77" t="s">
        <v>162</v>
      </c>
      <c r="G17" s="9">
        <v>137280</v>
      </c>
      <c r="H17" s="12">
        <v>140755</v>
      </c>
      <c r="I17" s="11">
        <v>138924</v>
      </c>
      <c r="J17" s="98"/>
      <c r="K17" s="199"/>
      <c r="L17" s="174"/>
      <c r="M17" s="174"/>
      <c r="N17" s="174" t="s">
        <v>125</v>
      </c>
      <c r="O17" s="17" t="s">
        <v>53</v>
      </c>
      <c r="P17" s="116"/>
      <c r="Q17" s="9">
        <v>76584</v>
      </c>
      <c r="R17" s="12">
        <v>74460</v>
      </c>
      <c r="S17" s="11">
        <v>67418</v>
      </c>
    </row>
    <row r="18" spans="1:19" s="69" customFormat="1" ht="28.5" customHeight="1">
      <c r="A18" s="199"/>
      <c r="B18" s="17" t="s">
        <v>149</v>
      </c>
      <c r="C18" s="27"/>
      <c r="D18" s="27"/>
      <c r="E18" s="27"/>
      <c r="F18" s="77" t="s">
        <v>162</v>
      </c>
      <c r="G18" s="9">
        <v>137390</v>
      </c>
      <c r="H18" s="12">
        <v>140977</v>
      </c>
      <c r="I18" s="11">
        <v>136941</v>
      </c>
      <c r="J18" s="98"/>
      <c r="K18" s="199"/>
      <c r="L18" s="174"/>
      <c r="M18" s="174"/>
      <c r="N18" s="174"/>
      <c r="O18" s="17" t="s">
        <v>54</v>
      </c>
      <c r="P18" s="116"/>
      <c r="Q18" s="9">
        <v>7360</v>
      </c>
      <c r="R18" s="12">
        <v>9708</v>
      </c>
      <c r="S18" s="11">
        <v>11956</v>
      </c>
    </row>
    <row r="19" spans="1:19" s="69" customFormat="1" ht="28.5" customHeight="1">
      <c r="A19" s="199"/>
      <c r="B19" s="17" t="s">
        <v>20</v>
      </c>
      <c r="C19" s="27"/>
      <c r="D19" s="27"/>
      <c r="E19" s="27"/>
      <c r="F19" s="77" t="s">
        <v>162</v>
      </c>
      <c r="G19" s="9">
        <v>218</v>
      </c>
      <c r="H19" s="12">
        <v>116</v>
      </c>
      <c r="I19" s="11">
        <v>105</v>
      </c>
      <c r="J19" s="98"/>
      <c r="K19" s="199"/>
      <c r="L19" s="174"/>
      <c r="M19" s="174"/>
      <c r="N19" s="174"/>
      <c r="O19" s="17" t="s">
        <v>55</v>
      </c>
      <c r="P19" s="116"/>
      <c r="Q19" s="9">
        <v>48411</v>
      </c>
      <c r="R19" s="12">
        <v>49546</v>
      </c>
      <c r="S19" s="11">
        <v>49694</v>
      </c>
    </row>
    <row r="20" spans="1:19" s="69" customFormat="1" ht="28.5" customHeight="1" thickBot="1">
      <c r="A20" s="202"/>
      <c r="B20" s="24" t="s">
        <v>21</v>
      </c>
      <c r="C20" s="25"/>
      <c r="D20" s="25"/>
      <c r="E20" s="25"/>
      <c r="F20" s="77" t="s">
        <v>162</v>
      </c>
      <c r="G20" s="171">
        <v>-328</v>
      </c>
      <c r="H20" s="172">
        <v>-358</v>
      </c>
      <c r="I20" s="89">
        <v>1878</v>
      </c>
      <c r="J20" s="98"/>
      <c r="K20" s="199"/>
      <c r="L20" s="174"/>
      <c r="M20" s="174"/>
      <c r="N20" s="174"/>
      <c r="O20" s="177" t="s">
        <v>56</v>
      </c>
      <c r="P20" s="178"/>
      <c r="Q20" s="9">
        <v>111146</v>
      </c>
      <c r="R20" s="12">
        <v>115561</v>
      </c>
      <c r="S20" s="11">
        <v>113888</v>
      </c>
    </row>
    <row r="21" spans="1:19" s="69" customFormat="1" ht="28.5" customHeight="1">
      <c r="A21" s="198" t="s">
        <v>110</v>
      </c>
      <c r="B21" s="23" t="s">
        <v>22</v>
      </c>
      <c r="C21" s="79"/>
      <c r="D21" s="79"/>
      <c r="E21" s="79"/>
      <c r="F21" s="72"/>
      <c r="G21" s="161">
        <v>35358</v>
      </c>
      <c r="H21" s="133">
        <v>35358</v>
      </c>
      <c r="I21" s="162">
        <v>35358</v>
      </c>
      <c r="J21" s="100"/>
      <c r="K21" s="199"/>
      <c r="L21" s="174"/>
      <c r="M21" s="174"/>
      <c r="N21" s="15" t="s">
        <v>57</v>
      </c>
      <c r="O21" s="17"/>
      <c r="P21" s="116" t="s">
        <v>132</v>
      </c>
      <c r="Q21" s="9">
        <v>3436</v>
      </c>
      <c r="R21" s="12">
        <v>2964</v>
      </c>
      <c r="S21" s="11">
        <v>2494</v>
      </c>
    </row>
    <row r="22" spans="1:19" s="69" customFormat="1" ht="28.5" customHeight="1">
      <c r="A22" s="199"/>
      <c r="B22" s="17" t="s">
        <v>23</v>
      </c>
      <c r="C22" s="27"/>
      <c r="D22" s="27"/>
      <c r="E22" s="27"/>
      <c r="F22" s="75" t="s">
        <v>174</v>
      </c>
      <c r="G22" s="9"/>
      <c r="H22" s="12"/>
      <c r="I22" s="11"/>
      <c r="J22" s="98"/>
      <c r="K22" s="199"/>
      <c r="L22" s="174"/>
      <c r="M22" s="174"/>
      <c r="N22" s="37" t="s">
        <v>125</v>
      </c>
      <c r="O22" s="17" t="s">
        <v>36</v>
      </c>
      <c r="P22" s="116"/>
      <c r="Q22" s="9">
        <v>3436</v>
      </c>
      <c r="R22" s="12">
        <v>2964</v>
      </c>
      <c r="S22" s="11">
        <v>2469</v>
      </c>
    </row>
    <row r="23" spans="1:19" s="69" customFormat="1" ht="28.5" customHeight="1">
      <c r="A23" s="199"/>
      <c r="B23" s="17" t="s">
        <v>24</v>
      </c>
      <c r="C23" s="27"/>
      <c r="D23" s="27"/>
      <c r="E23" s="27"/>
      <c r="F23" s="75" t="s">
        <v>100</v>
      </c>
      <c r="G23" s="9">
        <v>450</v>
      </c>
      <c r="H23" s="12">
        <v>450</v>
      </c>
      <c r="I23" s="11">
        <v>450</v>
      </c>
      <c r="J23" s="98"/>
      <c r="K23" s="199"/>
      <c r="L23" s="174"/>
      <c r="M23" s="15" t="s">
        <v>58</v>
      </c>
      <c r="N23" s="15"/>
      <c r="O23" s="17"/>
      <c r="P23" s="116" t="s">
        <v>134</v>
      </c>
      <c r="Q23" s="9"/>
      <c r="R23" s="12"/>
      <c r="S23" s="11"/>
    </row>
    <row r="24" spans="1:19" s="69" customFormat="1" ht="28.5" customHeight="1">
      <c r="A24" s="199"/>
      <c r="B24" s="17" t="s">
        <v>25</v>
      </c>
      <c r="C24" s="27"/>
      <c r="D24" s="27"/>
      <c r="E24" s="27"/>
      <c r="F24" s="75" t="s">
        <v>176</v>
      </c>
      <c r="G24" s="9">
        <v>84.43</v>
      </c>
      <c r="H24" s="12">
        <v>84.43</v>
      </c>
      <c r="I24" s="11">
        <v>84.43</v>
      </c>
      <c r="J24" s="98"/>
      <c r="K24" s="199"/>
      <c r="L24" s="15" t="s">
        <v>59</v>
      </c>
      <c r="M24" s="15"/>
      <c r="N24" s="15"/>
      <c r="O24" s="17"/>
      <c r="P24" s="116"/>
      <c r="Q24" s="38">
        <f>Q6-Q15</f>
        <v>24630</v>
      </c>
      <c r="R24" s="39">
        <f>R6-R15</f>
        <v>20006</v>
      </c>
      <c r="S24" s="40">
        <f>S6-S15</f>
        <v>23432</v>
      </c>
    </row>
    <row r="25" spans="1:19" s="69" customFormat="1" ht="28.5" customHeight="1" thickBot="1">
      <c r="A25" s="199"/>
      <c r="B25" s="17" t="s">
        <v>159</v>
      </c>
      <c r="C25" s="27"/>
      <c r="D25" s="27"/>
      <c r="E25" s="27"/>
      <c r="F25" s="75" t="s">
        <v>176</v>
      </c>
      <c r="G25" s="9">
        <v>89.08</v>
      </c>
      <c r="H25" s="12">
        <v>89.08</v>
      </c>
      <c r="I25" s="11">
        <v>89.08</v>
      </c>
      <c r="J25" s="98"/>
      <c r="K25" s="202"/>
      <c r="L25" s="21" t="s">
        <v>60</v>
      </c>
      <c r="M25" s="21"/>
      <c r="N25" s="21"/>
      <c r="O25" s="22"/>
      <c r="P25" s="117"/>
      <c r="Q25" s="41">
        <f>Q5-Q14</f>
        <v>24630</v>
      </c>
      <c r="R25" s="42">
        <f>R5-R14</f>
        <v>20006</v>
      </c>
      <c r="S25" s="43">
        <f>S5-S14</f>
        <v>23432</v>
      </c>
    </row>
    <row r="26" spans="1:19" s="69" customFormat="1" ht="28.5" customHeight="1">
      <c r="A26" s="199"/>
      <c r="B26" s="17" t="s">
        <v>163</v>
      </c>
      <c r="C26" s="27"/>
      <c r="D26" s="27"/>
      <c r="E26" s="27"/>
      <c r="F26" s="75" t="s">
        <v>176</v>
      </c>
      <c r="G26" s="9"/>
      <c r="H26" s="12"/>
      <c r="I26" s="11"/>
      <c r="J26" s="98"/>
      <c r="K26" s="198" t="s">
        <v>157</v>
      </c>
      <c r="L26" s="23" t="s">
        <v>61</v>
      </c>
      <c r="M26" s="29"/>
      <c r="N26" s="29"/>
      <c r="O26" s="29"/>
      <c r="P26" s="118" t="s">
        <v>135</v>
      </c>
      <c r="Q26" s="73">
        <v>6253</v>
      </c>
      <c r="R26" s="74">
        <v>1942</v>
      </c>
      <c r="S26" s="52">
        <v>609</v>
      </c>
    </row>
    <row r="27" spans="1:19" s="69" customFormat="1" ht="28.5" customHeight="1">
      <c r="A27" s="199"/>
      <c r="B27" s="192" t="s">
        <v>177</v>
      </c>
      <c r="C27" s="193"/>
      <c r="D27" s="22" t="s">
        <v>160</v>
      </c>
      <c r="E27" s="30"/>
      <c r="F27" s="75" t="s">
        <v>167</v>
      </c>
      <c r="G27" s="80">
        <v>96.83</v>
      </c>
      <c r="H27" s="81">
        <v>96.83</v>
      </c>
      <c r="I27" s="105">
        <v>96.83</v>
      </c>
      <c r="J27" s="101"/>
      <c r="K27" s="199"/>
      <c r="L27" s="174" t="s">
        <v>125</v>
      </c>
      <c r="M27" s="15" t="s">
        <v>62</v>
      </c>
      <c r="N27" s="15"/>
      <c r="O27" s="17"/>
      <c r="P27" s="116"/>
      <c r="Q27" s="9"/>
      <c r="R27" s="12"/>
      <c r="S27" s="11"/>
    </row>
    <row r="28" spans="1:19" s="69" customFormat="1" ht="28.5" customHeight="1" thickBot="1">
      <c r="A28" s="202"/>
      <c r="B28" s="194"/>
      <c r="C28" s="195"/>
      <c r="D28" s="17" t="s">
        <v>163</v>
      </c>
      <c r="E28" s="28"/>
      <c r="F28" s="68" t="s">
        <v>168</v>
      </c>
      <c r="G28" s="82"/>
      <c r="H28" s="83"/>
      <c r="I28" s="106"/>
      <c r="J28" s="101"/>
      <c r="K28" s="199"/>
      <c r="L28" s="174"/>
      <c r="M28" s="15" t="s">
        <v>63</v>
      </c>
      <c r="N28" s="15"/>
      <c r="O28" s="17"/>
      <c r="P28" s="116"/>
      <c r="Q28" s="9"/>
      <c r="R28" s="12"/>
      <c r="S28" s="11"/>
    </row>
    <row r="29" spans="1:19" s="69" customFormat="1" ht="28.5" customHeight="1">
      <c r="A29" s="198" t="s">
        <v>99</v>
      </c>
      <c r="B29" s="16" t="s">
        <v>26</v>
      </c>
      <c r="C29" s="70"/>
      <c r="D29" s="70"/>
      <c r="E29" s="71"/>
      <c r="F29" s="84"/>
      <c r="G29" s="6">
        <v>9</v>
      </c>
      <c r="H29" s="8">
        <v>9</v>
      </c>
      <c r="I29" s="7">
        <v>9</v>
      </c>
      <c r="J29" s="98"/>
      <c r="K29" s="199"/>
      <c r="L29" s="174"/>
      <c r="M29" s="15" t="s">
        <v>64</v>
      </c>
      <c r="N29" s="15"/>
      <c r="O29" s="17"/>
      <c r="P29" s="116"/>
      <c r="Q29" s="9">
        <v>6253</v>
      </c>
      <c r="R29" s="12">
        <v>1942</v>
      </c>
      <c r="S29" s="11">
        <v>609</v>
      </c>
    </row>
    <row r="30" spans="1:19" s="69" customFormat="1" ht="28.5" customHeight="1">
      <c r="A30" s="199"/>
      <c r="B30" s="15" t="s">
        <v>27</v>
      </c>
      <c r="C30" s="37"/>
      <c r="D30" s="37"/>
      <c r="E30" s="33"/>
      <c r="F30" s="85"/>
      <c r="G30" s="9"/>
      <c r="H30" s="12"/>
      <c r="I30" s="11"/>
      <c r="J30" s="98"/>
      <c r="K30" s="199"/>
      <c r="L30" s="17" t="s">
        <v>65</v>
      </c>
      <c r="M30" s="27"/>
      <c r="N30" s="27"/>
      <c r="O30" s="27"/>
      <c r="P30" s="116" t="s">
        <v>136</v>
      </c>
      <c r="Q30" s="9">
        <v>74451</v>
      </c>
      <c r="R30" s="12">
        <v>88503</v>
      </c>
      <c r="S30" s="11">
        <v>90546</v>
      </c>
    </row>
    <row r="31" spans="1:19" s="69" customFormat="1" ht="28.5" customHeight="1" thickBot="1">
      <c r="A31" s="200"/>
      <c r="B31" s="24"/>
      <c r="C31" s="25" t="s">
        <v>28</v>
      </c>
      <c r="D31" s="25" t="s">
        <v>101</v>
      </c>
      <c r="E31" s="25"/>
      <c r="F31" s="86"/>
      <c r="G31" s="44">
        <f>SUM(G29:G30)</f>
        <v>9</v>
      </c>
      <c r="H31" s="45">
        <f>SUM(H29:H30)</f>
        <v>9</v>
      </c>
      <c r="I31" s="46">
        <f>SUM(I29:I30)</f>
        <v>9</v>
      </c>
      <c r="J31" s="102"/>
      <c r="K31" s="199"/>
      <c r="L31" s="174" t="s">
        <v>125</v>
      </c>
      <c r="M31" s="15" t="s">
        <v>66</v>
      </c>
      <c r="N31" s="15"/>
      <c r="O31" s="17"/>
      <c r="P31" s="116"/>
      <c r="Q31" s="9">
        <v>64456</v>
      </c>
      <c r="R31" s="12">
        <v>78036</v>
      </c>
      <c r="S31" s="11">
        <v>79584</v>
      </c>
    </row>
    <row r="32" spans="1:19" s="69" customFormat="1" ht="28.5" customHeight="1">
      <c r="A32" s="198" t="s">
        <v>0</v>
      </c>
      <c r="B32" s="23" t="s">
        <v>29</v>
      </c>
      <c r="C32" s="79"/>
      <c r="D32" s="79"/>
      <c r="E32" s="79"/>
      <c r="F32" s="84" t="s">
        <v>164</v>
      </c>
      <c r="G32" s="87">
        <v>0.7958732071274648</v>
      </c>
      <c r="H32" s="88">
        <f>140997/172869</f>
        <v>0.815629175849921</v>
      </c>
      <c r="I32" s="107">
        <f>136941/173284</f>
        <v>0.790269153528312</v>
      </c>
      <c r="J32" s="99"/>
      <c r="K32" s="199"/>
      <c r="L32" s="174"/>
      <c r="M32" s="15" t="s">
        <v>67</v>
      </c>
      <c r="N32" s="15"/>
      <c r="O32" s="17"/>
      <c r="P32" s="116"/>
      <c r="Q32" s="9">
        <v>9995</v>
      </c>
      <c r="R32" s="12">
        <v>10467</v>
      </c>
      <c r="S32" s="11">
        <v>10962</v>
      </c>
    </row>
    <row r="33" spans="1:19" s="69" customFormat="1" ht="28.5" customHeight="1">
      <c r="A33" s="199"/>
      <c r="B33" s="15" t="s">
        <v>150</v>
      </c>
      <c r="C33" s="37"/>
      <c r="D33" s="37"/>
      <c r="E33" s="33"/>
      <c r="F33" s="75" t="s">
        <v>165</v>
      </c>
      <c r="G33" s="35">
        <v>1.001187812893964</v>
      </c>
      <c r="H33" s="36">
        <f>140997/139679</f>
        <v>1.0094359209329964</v>
      </c>
      <c r="I33" s="103">
        <f>136941/142004</f>
        <v>0.9643460747584575</v>
      </c>
      <c r="J33" s="99"/>
      <c r="K33" s="199"/>
      <c r="L33" s="15" t="s">
        <v>68</v>
      </c>
      <c r="M33" s="37"/>
      <c r="N33" s="37"/>
      <c r="O33" s="33"/>
      <c r="P33" s="116" t="s">
        <v>138</v>
      </c>
      <c r="Q33" s="164">
        <f>Q26-Q30</f>
        <v>-68198</v>
      </c>
      <c r="R33" s="165">
        <f>R26-R30</f>
        <v>-86561</v>
      </c>
      <c r="S33" s="166">
        <f>S26-S30</f>
        <v>-89937</v>
      </c>
    </row>
    <row r="34" spans="1:19" s="69" customFormat="1" ht="28.5" customHeight="1">
      <c r="A34" s="199"/>
      <c r="B34" s="192" t="s">
        <v>178</v>
      </c>
      <c r="C34" s="193"/>
      <c r="D34" s="22" t="s">
        <v>30</v>
      </c>
      <c r="E34" s="30"/>
      <c r="F34" s="75" t="s">
        <v>168</v>
      </c>
      <c r="G34" s="80">
        <v>2301.6</v>
      </c>
      <c r="H34" s="81">
        <f>322106/140997*1000</f>
        <v>2284.488322446577</v>
      </c>
      <c r="I34" s="105">
        <f>313033/136941*1000</f>
        <v>2285.896846087001</v>
      </c>
      <c r="J34" s="101"/>
      <c r="K34" s="199"/>
      <c r="L34" s="17" t="s">
        <v>69</v>
      </c>
      <c r="M34" s="27"/>
      <c r="N34" s="27"/>
      <c r="O34" s="27"/>
      <c r="P34" s="116" t="s">
        <v>139</v>
      </c>
      <c r="Q34" s="9">
        <v>68198</v>
      </c>
      <c r="R34" s="12">
        <v>86561</v>
      </c>
      <c r="S34" s="11">
        <v>89937</v>
      </c>
    </row>
    <row r="35" spans="1:19" s="69" customFormat="1" ht="28.5" customHeight="1" thickBot="1">
      <c r="A35" s="199"/>
      <c r="B35" s="196"/>
      <c r="C35" s="197"/>
      <c r="D35" s="17" t="s">
        <v>31</v>
      </c>
      <c r="E35" s="27"/>
      <c r="F35" s="75" t="s">
        <v>168</v>
      </c>
      <c r="G35" s="80">
        <v>2152.4710677633016</v>
      </c>
      <c r="H35" s="81">
        <f>(310592+2964-9708+0+0)/140997*1000</f>
        <v>2154.996205593027</v>
      </c>
      <c r="I35" s="105">
        <f>(300772+2494-11956+0+0)/136941*1000</f>
        <v>2127.26648702726</v>
      </c>
      <c r="J35" s="101"/>
      <c r="K35" s="200"/>
      <c r="L35" s="18" t="s">
        <v>70</v>
      </c>
      <c r="M35" s="18"/>
      <c r="N35" s="18"/>
      <c r="O35" s="24"/>
      <c r="P35" s="111"/>
      <c r="Q35" s="47">
        <f>Q33+Q34</f>
        <v>0</v>
      </c>
      <c r="R35" s="45">
        <f>R33+R34</f>
        <v>0</v>
      </c>
      <c r="S35" s="48">
        <f>S33+S34</f>
        <v>0</v>
      </c>
    </row>
    <row r="36" spans="1:19" s="69" customFormat="1" ht="28.5" customHeight="1">
      <c r="A36" s="199"/>
      <c r="B36" s="203" t="s">
        <v>102</v>
      </c>
      <c r="C36" s="204"/>
      <c r="D36" s="17" t="s">
        <v>32</v>
      </c>
      <c r="E36" s="27"/>
      <c r="F36" s="75" t="s">
        <v>103</v>
      </c>
      <c r="G36" s="9">
        <v>491.6666666666667</v>
      </c>
      <c r="H36" s="12">
        <f>4384/9</f>
        <v>487.1111111111111</v>
      </c>
      <c r="I36" s="11">
        <f>4359/9</f>
        <v>484.3333333333333</v>
      </c>
      <c r="J36" s="98"/>
      <c r="K36" s="19" t="s">
        <v>71</v>
      </c>
      <c r="L36" s="20"/>
      <c r="M36" s="20"/>
      <c r="N36" s="20"/>
      <c r="O36" s="26"/>
      <c r="P36" s="119"/>
      <c r="Q36" s="6">
        <v>282384</v>
      </c>
      <c r="R36" s="8">
        <f>306055-35687-0</f>
        <v>270368</v>
      </c>
      <c r="S36" s="7">
        <f>330361-104037-0</f>
        <v>226324</v>
      </c>
    </row>
    <row r="37" spans="1:19" s="69" customFormat="1" ht="28.5" customHeight="1">
      <c r="A37" s="199"/>
      <c r="B37" s="205"/>
      <c r="C37" s="206"/>
      <c r="D37" s="17" t="s">
        <v>33</v>
      </c>
      <c r="E37" s="27"/>
      <c r="F37" s="75" t="s">
        <v>166</v>
      </c>
      <c r="G37" s="9">
        <v>15265.555555555555</v>
      </c>
      <c r="H37" s="12">
        <f>140997/9</f>
        <v>15666.333333333334</v>
      </c>
      <c r="I37" s="11">
        <f>136941/9</f>
        <v>15215.666666666666</v>
      </c>
      <c r="J37" s="98"/>
      <c r="K37" s="14" t="s">
        <v>72</v>
      </c>
      <c r="L37" s="15"/>
      <c r="M37" s="15"/>
      <c r="N37" s="15"/>
      <c r="O37" s="17"/>
      <c r="P37" s="116"/>
      <c r="Q37" s="9">
        <v>288</v>
      </c>
      <c r="R37" s="12">
        <f>120+0</f>
        <v>120</v>
      </c>
      <c r="S37" s="11">
        <f>120+0</f>
        <v>120</v>
      </c>
    </row>
    <row r="38" spans="1:19" s="69" customFormat="1" ht="28.5" customHeight="1" thickBot="1">
      <c r="A38" s="200"/>
      <c r="B38" s="207"/>
      <c r="C38" s="208"/>
      <c r="D38" s="24" t="s">
        <v>34</v>
      </c>
      <c r="E38" s="25"/>
      <c r="F38" s="76" t="s">
        <v>104</v>
      </c>
      <c r="G38" s="49">
        <v>35134.88888888889</v>
      </c>
      <c r="H38" s="50">
        <f>(333146-11040)/9</f>
        <v>35789.555555555555</v>
      </c>
      <c r="I38" s="104">
        <f>(326077-13044)/9</f>
        <v>34781.444444444445</v>
      </c>
      <c r="J38" s="98"/>
      <c r="K38" s="56" t="s">
        <v>73</v>
      </c>
      <c r="L38" s="25"/>
      <c r="M38" s="25"/>
      <c r="N38" s="25"/>
      <c r="O38" s="25"/>
      <c r="P38" s="117"/>
      <c r="Q38" s="44">
        <v>348246</v>
      </c>
      <c r="R38" s="78">
        <f>313556-49546+88503+326659-313556+4175</f>
        <v>369791</v>
      </c>
      <c r="S38" s="89">
        <f>303266-49694+90546+315969-303266+2331</f>
        <v>359152</v>
      </c>
    </row>
    <row r="39" spans="1:19" s="69" customFormat="1" ht="28.5" customHeight="1">
      <c r="A39" s="201" t="s">
        <v>105</v>
      </c>
      <c r="B39" s="23" t="s">
        <v>35</v>
      </c>
      <c r="C39" s="29"/>
      <c r="D39" s="29"/>
      <c r="E39" s="29"/>
      <c r="F39" s="77" t="s">
        <v>106</v>
      </c>
      <c r="G39" s="90">
        <v>25.89677000486934</v>
      </c>
      <c r="H39" s="91">
        <f>74460/303848*100</f>
        <v>24.505673889576368</v>
      </c>
      <c r="I39" s="108">
        <f>67418/291310*100</f>
        <v>23.143043493185953</v>
      </c>
      <c r="J39" s="99"/>
      <c r="K39" s="198" t="s">
        <v>114</v>
      </c>
      <c r="L39" s="173" t="s">
        <v>115</v>
      </c>
      <c r="M39" s="16" t="s">
        <v>74</v>
      </c>
      <c r="N39" s="16"/>
      <c r="O39" s="23"/>
      <c r="P39" s="118"/>
      <c r="Q39" s="73">
        <v>1373320</v>
      </c>
      <c r="R39" s="74">
        <v>1397385</v>
      </c>
      <c r="S39" s="52">
        <v>1420629</v>
      </c>
    </row>
    <row r="40" spans="1:19" s="69" customFormat="1" ht="28.5" customHeight="1">
      <c r="A40" s="199"/>
      <c r="B40" s="17" t="s">
        <v>36</v>
      </c>
      <c r="C40" s="27"/>
      <c r="D40" s="27"/>
      <c r="E40" s="27"/>
      <c r="F40" s="75" t="s">
        <v>106</v>
      </c>
      <c r="G40" s="35">
        <v>1.1618784829302602</v>
      </c>
      <c r="H40" s="36">
        <f>2964/303848*100</f>
        <v>0.9754877438719359</v>
      </c>
      <c r="I40" s="103">
        <f>2469/291310*100</f>
        <v>0.8475507191651506</v>
      </c>
      <c r="J40" s="99"/>
      <c r="K40" s="199"/>
      <c r="L40" s="174"/>
      <c r="M40" s="174" t="s">
        <v>125</v>
      </c>
      <c r="N40" s="15" t="s">
        <v>75</v>
      </c>
      <c r="O40" s="17"/>
      <c r="P40" s="116"/>
      <c r="Q40" s="9">
        <v>2845341</v>
      </c>
      <c r="R40" s="12">
        <v>2907872</v>
      </c>
      <c r="S40" s="11">
        <v>2935941</v>
      </c>
    </row>
    <row r="41" spans="1:19" s="69" customFormat="1" ht="28.5" customHeight="1">
      <c r="A41" s="199"/>
      <c r="B41" s="17" t="s">
        <v>37</v>
      </c>
      <c r="C41" s="27"/>
      <c r="D41" s="27"/>
      <c r="E41" s="27"/>
      <c r="F41" s="75" t="s">
        <v>106</v>
      </c>
      <c r="G41" s="35">
        <v>16.370110371692906</v>
      </c>
      <c r="H41" s="36">
        <f>49546/303848*100</f>
        <v>16.30617940549222</v>
      </c>
      <c r="I41" s="103">
        <f>49694/291310*100</f>
        <v>17.058803336651675</v>
      </c>
      <c r="J41" s="99"/>
      <c r="K41" s="199"/>
      <c r="L41" s="174"/>
      <c r="M41" s="174"/>
      <c r="N41" s="15" t="s">
        <v>170</v>
      </c>
      <c r="O41" s="33"/>
      <c r="P41" s="120"/>
      <c r="Q41" s="9">
        <v>1541150</v>
      </c>
      <c r="R41" s="12">
        <v>1577201</v>
      </c>
      <c r="S41" s="11">
        <v>1580663</v>
      </c>
    </row>
    <row r="42" spans="1:19" s="69" customFormat="1" ht="28.5" customHeight="1">
      <c r="A42" s="199"/>
      <c r="B42" s="17" t="s">
        <v>161</v>
      </c>
      <c r="C42" s="27"/>
      <c r="D42" s="27"/>
      <c r="E42" s="27"/>
      <c r="F42" s="75" t="s">
        <v>106</v>
      </c>
      <c r="G42" s="35">
        <v>37.5838608451009</v>
      </c>
      <c r="H42" s="36">
        <f>115561/303848*100</f>
        <v>38.03250309365209</v>
      </c>
      <c r="I42" s="103">
        <f>113888/291310*100</f>
        <v>39.09512203494559</v>
      </c>
      <c r="J42" s="99"/>
      <c r="K42" s="199"/>
      <c r="L42" s="174"/>
      <c r="M42" s="15" t="s">
        <v>76</v>
      </c>
      <c r="N42" s="15"/>
      <c r="O42" s="17"/>
      <c r="P42" s="116"/>
      <c r="Q42" s="9">
        <v>319828</v>
      </c>
      <c r="R42" s="12">
        <v>306055</v>
      </c>
      <c r="S42" s="11">
        <v>330361</v>
      </c>
    </row>
    <row r="43" spans="1:19" s="69" customFormat="1" ht="28.5" customHeight="1" thickBot="1">
      <c r="A43" s="202"/>
      <c r="B43" s="24" t="s">
        <v>38</v>
      </c>
      <c r="C43" s="25"/>
      <c r="D43" s="25"/>
      <c r="E43" s="25"/>
      <c r="F43" s="68" t="s">
        <v>106</v>
      </c>
      <c r="G43" s="92">
        <v>18.9</v>
      </c>
      <c r="H43" s="93">
        <f>100-H39-H40-H41-H42</f>
        <v>20.180155867407386</v>
      </c>
      <c r="I43" s="109">
        <f>100-I39-I40-I41-I42</f>
        <v>19.85548041605162</v>
      </c>
      <c r="J43" s="99"/>
      <c r="K43" s="199"/>
      <c r="L43" s="174"/>
      <c r="M43" s="174" t="s">
        <v>125</v>
      </c>
      <c r="N43" s="15" t="s">
        <v>77</v>
      </c>
      <c r="O43" s="17"/>
      <c r="P43" s="116"/>
      <c r="Q43" s="9">
        <v>267502</v>
      </c>
      <c r="R43" s="12">
        <v>260845</v>
      </c>
      <c r="S43" s="11">
        <v>284474</v>
      </c>
    </row>
    <row r="44" spans="1:19" s="69" customFormat="1" ht="28.5" customHeight="1">
      <c r="A44" s="198" t="s">
        <v>1</v>
      </c>
      <c r="B44" s="23" t="s">
        <v>151</v>
      </c>
      <c r="C44" s="29"/>
      <c r="D44" s="29"/>
      <c r="E44" s="29"/>
      <c r="F44" s="72" t="s">
        <v>106</v>
      </c>
      <c r="G44" s="87">
        <v>89.90667088760108</v>
      </c>
      <c r="H44" s="88">
        <f>(612479+931630)/1703440*100</f>
        <v>90.64651528671395</v>
      </c>
      <c r="I44" s="107">
        <f>(667479+900642)/1750990*100</f>
        <v>89.5562510351287</v>
      </c>
      <c r="J44" s="99"/>
      <c r="K44" s="199"/>
      <c r="L44" s="174"/>
      <c r="M44" s="174"/>
      <c r="N44" s="15" t="s">
        <v>78</v>
      </c>
      <c r="O44" s="17"/>
      <c r="P44" s="116"/>
      <c r="Q44" s="9">
        <v>994</v>
      </c>
      <c r="R44" s="12">
        <v>476</v>
      </c>
      <c r="S44" s="11">
        <v>45093</v>
      </c>
    </row>
    <row r="45" spans="1:19" s="69" customFormat="1" ht="28.5" customHeight="1">
      <c r="A45" s="199"/>
      <c r="B45" s="17" t="s">
        <v>39</v>
      </c>
      <c r="C45" s="27"/>
      <c r="D45" s="27"/>
      <c r="E45" s="27"/>
      <c r="F45" s="75" t="s">
        <v>106</v>
      </c>
      <c r="G45" s="35">
        <v>854.1501976284586</v>
      </c>
      <c r="H45" s="36">
        <f>306055/35687*100</f>
        <v>857.6092134390674</v>
      </c>
      <c r="I45" s="103">
        <f>330361/104037*100</f>
        <v>317.54183607754936</v>
      </c>
      <c r="J45" s="99"/>
      <c r="K45" s="199"/>
      <c r="L45" s="174"/>
      <c r="M45" s="174"/>
      <c r="N45" s="15" t="s">
        <v>79</v>
      </c>
      <c r="O45" s="17"/>
      <c r="P45" s="116"/>
      <c r="Q45" s="9">
        <v>755</v>
      </c>
      <c r="R45" s="12">
        <v>1391</v>
      </c>
      <c r="S45" s="11">
        <v>794</v>
      </c>
    </row>
    <row r="46" spans="1:19" s="69" customFormat="1" ht="28.5" customHeight="1">
      <c r="A46" s="199"/>
      <c r="B46" s="17" t="s">
        <v>40</v>
      </c>
      <c r="C46" s="27"/>
      <c r="D46" s="27"/>
      <c r="E46" s="27"/>
      <c r="F46" s="75" t="s">
        <v>106</v>
      </c>
      <c r="G46" s="35">
        <v>108.12635274243785</v>
      </c>
      <c r="H46" s="36">
        <f>(333146+416)/(310592+2964)*100</f>
        <v>106.38035948921404</v>
      </c>
      <c r="I46" s="103">
        <f>(326077+621)/(300772+2494)*100</f>
        <v>107.72655028918507</v>
      </c>
      <c r="J46" s="99"/>
      <c r="K46" s="199"/>
      <c r="L46" s="174"/>
      <c r="M46" s="15" t="s">
        <v>80</v>
      </c>
      <c r="N46" s="15"/>
      <c r="O46" s="17"/>
      <c r="P46" s="116"/>
      <c r="Q46" s="9"/>
      <c r="R46" s="12"/>
      <c r="S46" s="11"/>
    </row>
    <row r="47" spans="1:19" s="69" customFormat="1" ht="28.5" customHeight="1">
      <c r="A47" s="199"/>
      <c r="B47" s="17" t="s">
        <v>41</v>
      </c>
      <c r="C47" s="27"/>
      <c r="D47" s="27"/>
      <c r="E47" s="27"/>
      <c r="F47" s="75" t="s">
        <v>106</v>
      </c>
      <c r="G47" s="35">
        <v>108.18428147195272</v>
      </c>
      <c r="H47" s="36">
        <f>(333146-11040)/(310592-9708)*100</f>
        <v>107.0532165219819</v>
      </c>
      <c r="I47" s="103">
        <f>(326077-13044)/(300772-11956)*100</f>
        <v>108.38492327294887</v>
      </c>
      <c r="J47" s="99"/>
      <c r="K47" s="199"/>
      <c r="L47" s="174"/>
      <c r="M47" s="15" t="s">
        <v>81</v>
      </c>
      <c r="N47" s="15"/>
      <c r="O47" s="17"/>
      <c r="P47" s="116"/>
      <c r="Q47" s="9">
        <f>Q39+Q42+Q46</f>
        <v>1693148</v>
      </c>
      <c r="R47" s="12">
        <f>R39+R42+R46</f>
        <v>1703440</v>
      </c>
      <c r="S47" s="13">
        <f>S39+S42+S46</f>
        <v>1750990</v>
      </c>
    </row>
    <row r="48" spans="1:19" s="69" customFormat="1" ht="28.5" customHeight="1">
      <c r="A48" s="199"/>
      <c r="B48" s="17" t="s">
        <v>116</v>
      </c>
      <c r="C48" s="27"/>
      <c r="D48" s="27"/>
      <c r="E48" s="27"/>
      <c r="F48" s="75" t="s">
        <v>106</v>
      </c>
      <c r="G48" s="35"/>
      <c r="H48" s="36"/>
      <c r="I48" s="103"/>
      <c r="J48" s="99"/>
      <c r="K48" s="199"/>
      <c r="L48" s="174" t="s">
        <v>113</v>
      </c>
      <c r="M48" s="15" t="s">
        <v>82</v>
      </c>
      <c r="N48" s="15"/>
      <c r="O48" s="17"/>
      <c r="P48" s="116"/>
      <c r="Q48" s="9">
        <v>66200</v>
      </c>
      <c r="R48" s="12">
        <v>66860</v>
      </c>
      <c r="S48" s="11">
        <v>33010</v>
      </c>
    </row>
    <row r="49" spans="1:19" s="69" customFormat="1" ht="28.5" customHeight="1">
      <c r="A49" s="199"/>
      <c r="B49" s="17" t="s">
        <v>42</v>
      </c>
      <c r="C49" s="27"/>
      <c r="D49" s="27"/>
      <c r="E49" s="27"/>
      <c r="F49" s="75" t="s">
        <v>106</v>
      </c>
      <c r="G49" s="35"/>
      <c r="H49" s="36"/>
      <c r="I49" s="103"/>
      <c r="J49" s="99"/>
      <c r="K49" s="199"/>
      <c r="L49" s="174"/>
      <c r="M49" s="15" t="s">
        <v>83</v>
      </c>
      <c r="N49" s="15"/>
      <c r="O49" s="17"/>
      <c r="P49" s="116"/>
      <c r="Q49" s="9">
        <v>37444</v>
      </c>
      <c r="R49" s="12">
        <v>35687</v>
      </c>
      <c r="S49" s="11">
        <v>104037</v>
      </c>
    </row>
    <row r="50" spans="1:19" s="69" customFormat="1" ht="28.5" customHeight="1">
      <c r="A50" s="199"/>
      <c r="B50" s="186" t="s">
        <v>2</v>
      </c>
      <c r="C50" s="187"/>
      <c r="D50" s="15" t="s">
        <v>117</v>
      </c>
      <c r="E50" s="17"/>
      <c r="F50" s="34"/>
      <c r="G50" s="35">
        <v>3.160834118666473</v>
      </c>
      <c r="H50" s="36">
        <f>10467/322106*100</f>
        <v>3.249551389915121</v>
      </c>
      <c r="I50" s="103">
        <f>10962/313033*100</f>
        <v>3.5018672152776222</v>
      </c>
      <c r="J50" s="99"/>
      <c r="K50" s="199"/>
      <c r="L50" s="174"/>
      <c r="M50" s="174" t="s">
        <v>125</v>
      </c>
      <c r="N50" s="15" t="s">
        <v>84</v>
      </c>
      <c r="O50" s="17"/>
      <c r="P50" s="116"/>
      <c r="Q50" s="9"/>
      <c r="R50" s="12"/>
      <c r="S50" s="11"/>
    </row>
    <row r="51" spans="1:19" s="69" customFormat="1" ht="28.5" customHeight="1">
      <c r="A51" s="199"/>
      <c r="B51" s="188"/>
      <c r="C51" s="189"/>
      <c r="D51" s="15" t="s">
        <v>43</v>
      </c>
      <c r="E51" s="17"/>
      <c r="F51" s="34"/>
      <c r="G51" s="35">
        <v>1.0866059061268636</v>
      </c>
      <c r="H51" s="36">
        <f>2964/322106*100</f>
        <v>0.9201939734124791</v>
      </c>
      <c r="I51" s="103">
        <f>2469/313033*100</f>
        <v>0.7887347340376254</v>
      </c>
      <c r="J51" s="99"/>
      <c r="K51" s="199"/>
      <c r="L51" s="174"/>
      <c r="M51" s="174"/>
      <c r="N51" s="15" t="s">
        <v>85</v>
      </c>
      <c r="O51" s="17"/>
      <c r="P51" s="116"/>
      <c r="Q51" s="9">
        <v>31912</v>
      </c>
      <c r="R51" s="12">
        <v>34127</v>
      </c>
      <c r="S51" s="11">
        <v>103901</v>
      </c>
    </row>
    <row r="52" spans="1:19" s="69" customFormat="1" ht="28.5" customHeight="1">
      <c r="A52" s="199"/>
      <c r="B52" s="188"/>
      <c r="C52" s="189"/>
      <c r="D52" s="15" t="s">
        <v>118</v>
      </c>
      <c r="E52" s="17"/>
      <c r="F52" s="34"/>
      <c r="G52" s="35">
        <v>4.247440024793336</v>
      </c>
      <c r="H52" s="36">
        <f>(10467+2964)/322106*100</f>
        <v>4.169745363327601</v>
      </c>
      <c r="I52" s="103">
        <f>(10962+2469)/313033*100</f>
        <v>4.290601949315248</v>
      </c>
      <c r="J52" s="99"/>
      <c r="K52" s="199"/>
      <c r="L52" s="174"/>
      <c r="M52" s="15" t="s">
        <v>86</v>
      </c>
      <c r="N52" s="15"/>
      <c r="O52" s="17"/>
      <c r="P52" s="116"/>
      <c r="Q52" s="9">
        <f>Q48+Q49</f>
        <v>103644</v>
      </c>
      <c r="R52" s="12">
        <f>R48+R49</f>
        <v>102547</v>
      </c>
      <c r="S52" s="13">
        <f>S48+S49</f>
        <v>137047</v>
      </c>
    </row>
    <row r="53" spans="1:19" s="69" customFormat="1" ht="28.5" customHeight="1" thickBot="1">
      <c r="A53" s="200"/>
      <c r="B53" s="190"/>
      <c r="C53" s="191"/>
      <c r="D53" s="18" t="s">
        <v>35</v>
      </c>
      <c r="E53" s="24"/>
      <c r="F53" s="94"/>
      <c r="G53" s="95">
        <v>24.219041535162898</v>
      </c>
      <c r="H53" s="96">
        <f>74460/322106*100</f>
        <v>23.11661378552402</v>
      </c>
      <c r="I53" s="110">
        <f>67418/313033*100</f>
        <v>21.537026447690817</v>
      </c>
      <c r="J53" s="99"/>
      <c r="K53" s="199"/>
      <c r="L53" s="174" t="s">
        <v>112</v>
      </c>
      <c r="M53" s="15" t="s">
        <v>87</v>
      </c>
      <c r="N53" s="15"/>
      <c r="O53" s="17"/>
      <c r="P53" s="116"/>
      <c r="Q53" s="9">
        <v>634730</v>
      </c>
      <c r="R53" s="12">
        <v>669263</v>
      </c>
      <c r="S53" s="11">
        <v>713301</v>
      </c>
    </row>
    <row r="54" spans="1:19" s="69" customFormat="1" ht="28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199"/>
      <c r="L54" s="174"/>
      <c r="M54" s="174" t="s">
        <v>111</v>
      </c>
      <c r="N54" s="15" t="s">
        <v>88</v>
      </c>
      <c r="O54" s="17"/>
      <c r="P54" s="116"/>
      <c r="Q54" s="9">
        <v>567479</v>
      </c>
      <c r="R54" s="12">
        <v>612479</v>
      </c>
      <c r="S54" s="11">
        <v>667479</v>
      </c>
    </row>
    <row r="55" spans="1:19" s="69" customFormat="1" ht="28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199"/>
      <c r="L55" s="174"/>
      <c r="M55" s="174"/>
      <c r="N55" s="15" t="s">
        <v>62</v>
      </c>
      <c r="O55" s="17"/>
      <c r="P55" s="116"/>
      <c r="Q55" s="9">
        <v>67251</v>
      </c>
      <c r="R55" s="12">
        <v>56784</v>
      </c>
      <c r="S55" s="11">
        <v>45822</v>
      </c>
    </row>
    <row r="56" spans="1:19" s="69" customFormat="1" ht="28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199"/>
      <c r="L56" s="174"/>
      <c r="M56" s="174"/>
      <c r="N56" s="15" t="s">
        <v>89</v>
      </c>
      <c r="O56" s="17"/>
      <c r="P56" s="116"/>
      <c r="Q56" s="9"/>
      <c r="R56" s="12"/>
      <c r="S56" s="11"/>
    </row>
    <row r="57" spans="1:19" s="69" customFormat="1" ht="28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199"/>
      <c r="L57" s="174"/>
      <c r="M57" s="15" t="s">
        <v>90</v>
      </c>
      <c r="N57" s="15"/>
      <c r="O57" s="17"/>
      <c r="P57" s="116"/>
      <c r="Q57" s="9">
        <v>954774</v>
      </c>
      <c r="R57" s="12">
        <v>931630</v>
      </c>
      <c r="S57" s="11">
        <v>900642</v>
      </c>
    </row>
    <row r="58" spans="1:19" s="69" customFormat="1" ht="28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199"/>
      <c r="L58" s="174"/>
      <c r="M58" s="174" t="s">
        <v>111</v>
      </c>
      <c r="N58" s="15" t="s">
        <v>91</v>
      </c>
      <c r="O58" s="17"/>
      <c r="P58" s="116"/>
      <c r="Q58" s="9">
        <v>827888</v>
      </c>
      <c r="R58" s="12">
        <v>829738</v>
      </c>
      <c r="S58" s="11">
        <v>830318</v>
      </c>
    </row>
    <row r="59" spans="1:19" s="69" customFormat="1" ht="28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199"/>
      <c r="L59" s="174"/>
      <c r="M59" s="174"/>
      <c r="N59" s="15" t="s">
        <v>92</v>
      </c>
      <c r="O59" s="17"/>
      <c r="P59" s="116"/>
      <c r="Q59" s="9">
        <v>101500</v>
      </c>
      <c r="R59" s="12">
        <v>81500</v>
      </c>
      <c r="S59" s="11">
        <f>7000+39500</f>
        <v>46500</v>
      </c>
    </row>
    <row r="60" spans="1:19" s="69" customFormat="1" ht="28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199"/>
      <c r="L60" s="174"/>
      <c r="M60" s="174"/>
      <c r="N60" s="177" t="s">
        <v>93</v>
      </c>
      <c r="O60" s="179"/>
      <c r="P60" s="178"/>
      <c r="Q60" s="9">
        <v>25386</v>
      </c>
      <c r="R60" s="12">
        <v>20392</v>
      </c>
      <c r="S60" s="11">
        <v>23824</v>
      </c>
    </row>
    <row r="61" spans="1:19" s="69" customFormat="1" ht="28.5" customHeight="1" thickBo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200"/>
      <c r="L61" s="175"/>
      <c r="M61" s="18" t="s">
        <v>94</v>
      </c>
      <c r="N61" s="18"/>
      <c r="O61" s="24"/>
      <c r="P61" s="111"/>
      <c r="Q61" s="49">
        <f>Q53+Q57</f>
        <v>1589504</v>
      </c>
      <c r="R61" s="50">
        <f>R53+R57</f>
        <v>1600893</v>
      </c>
      <c r="S61" s="51">
        <f>S53+S57</f>
        <v>1613943</v>
      </c>
    </row>
  </sheetData>
  <sheetProtection/>
  <mergeCells count="37">
    <mergeCell ref="A1:S1"/>
    <mergeCell ref="G5:I5"/>
    <mergeCell ref="K5:K25"/>
    <mergeCell ref="G6:I6"/>
    <mergeCell ref="L6:L13"/>
    <mergeCell ref="M7:M12"/>
    <mergeCell ref="A8:A15"/>
    <mergeCell ref="N8:N10"/>
    <mergeCell ref="B11:D12"/>
    <mergeCell ref="B13:D14"/>
    <mergeCell ref="L15:L23"/>
    <mergeCell ref="A16:A20"/>
    <mergeCell ref="M16:M22"/>
    <mergeCell ref="N17:N20"/>
    <mergeCell ref="O20:P20"/>
    <mergeCell ref="A21:A28"/>
    <mergeCell ref="K26:K35"/>
    <mergeCell ref="B27:C28"/>
    <mergeCell ref="L27:L29"/>
    <mergeCell ref="A29:A31"/>
    <mergeCell ref="L31:L32"/>
    <mergeCell ref="A32:A38"/>
    <mergeCell ref="B34:C35"/>
    <mergeCell ref="B36:C38"/>
    <mergeCell ref="A39:A43"/>
    <mergeCell ref="K39:K61"/>
    <mergeCell ref="L39:L47"/>
    <mergeCell ref="N60:P60"/>
    <mergeCell ref="M40:M41"/>
    <mergeCell ref="M43:M45"/>
    <mergeCell ref="A44:A53"/>
    <mergeCell ref="L48:L52"/>
    <mergeCell ref="B50:C53"/>
    <mergeCell ref="M50:M51"/>
    <mergeCell ref="L53:L61"/>
    <mergeCell ref="M54:M56"/>
    <mergeCell ref="M58:M60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zoomScale="75" zoomScaleNormal="75" zoomScaleSheetLayoutView="75" zoomScalePageLayoutView="0" workbookViewId="0" topLeftCell="A1">
      <selection activeCell="A4" sqref="A4"/>
    </sheetView>
  </sheetViews>
  <sheetFormatPr defaultColWidth="9.00390625" defaultRowHeight="13.5"/>
  <cols>
    <col min="1" max="2" width="4.625" style="1" customWidth="1"/>
    <col min="3" max="3" width="9.625" style="1" customWidth="1"/>
    <col min="4" max="4" width="1.625" style="1" customWidth="1"/>
    <col min="5" max="5" width="14.375" style="1" customWidth="1"/>
    <col min="6" max="6" width="11.625" style="57" customWidth="1"/>
    <col min="7" max="9" width="15.625" style="1" customWidth="1"/>
    <col min="10" max="10" width="3.375" style="1" customWidth="1"/>
    <col min="11" max="14" width="4.625" style="1" customWidth="1"/>
    <col min="15" max="15" width="21.625" style="1" customWidth="1"/>
    <col min="16" max="16" width="4.625" style="113" customWidth="1"/>
    <col min="17" max="19" width="15.625" style="1" customWidth="1"/>
    <col min="20" max="16384" width="9.00390625" style="1" customWidth="1"/>
  </cols>
  <sheetData>
    <row r="1" spans="1:19" ht="25.5">
      <c r="A1" s="176" t="s">
        <v>119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ht="15.75" customHeight="1">
      <c r="A2" s="5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R2" s="5"/>
      <c r="S2" s="5"/>
    </row>
    <row r="3" spans="1:19" ht="30" customHeight="1" thickBot="1">
      <c r="A3" s="59" t="s">
        <v>211</v>
      </c>
      <c r="B3" s="31"/>
      <c r="C3" s="31"/>
      <c r="D3" s="31"/>
      <c r="E3" s="31"/>
      <c r="F3" s="32"/>
      <c r="S3" s="121" t="s">
        <v>95</v>
      </c>
    </row>
    <row r="4" spans="1:20" s="60" customFormat="1" ht="28.5" customHeight="1" thickBot="1">
      <c r="A4" s="2" t="s">
        <v>96</v>
      </c>
      <c r="B4" s="3"/>
      <c r="C4" s="3"/>
      <c r="D4" s="3"/>
      <c r="E4" s="3"/>
      <c r="F4" s="4" t="s">
        <v>97</v>
      </c>
      <c r="G4" s="61" t="s">
        <v>171</v>
      </c>
      <c r="H4" s="62" t="s">
        <v>172</v>
      </c>
      <c r="I4" s="122" t="s">
        <v>173</v>
      </c>
      <c r="J4" s="124"/>
      <c r="K4" s="2" t="s">
        <v>96</v>
      </c>
      <c r="L4" s="3"/>
      <c r="M4" s="3"/>
      <c r="N4" s="3"/>
      <c r="O4" s="3"/>
      <c r="P4" s="114" t="s">
        <v>97</v>
      </c>
      <c r="Q4" s="61" t="s">
        <v>171</v>
      </c>
      <c r="R4" s="62" t="s">
        <v>172</v>
      </c>
      <c r="S4" s="163" t="s">
        <v>173</v>
      </c>
      <c r="T4" s="123"/>
    </row>
    <row r="5" spans="1:19" s="60" customFormat="1" ht="28.5" customHeight="1">
      <c r="A5" s="6" t="s">
        <v>7</v>
      </c>
      <c r="B5" s="63"/>
      <c r="C5" s="63"/>
      <c r="D5" s="63"/>
      <c r="E5" s="63"/>
      <c r="F5" s="64"/>
      <c r="G5" s="209">
        <v>22520</v>
      </c>
      <c r="H5" s="210"/>
      <c r="I5" s="211"/>
      <c r="J5" s="98"/>
      <c r="K5" s="201" t="s">
        <v>5</v>
      </c>
      <c r="L5" s="8" t="s">
        <v>44</v>
      </c>
      <c r="M5" s="53"/>
      <c r="N5" s="53"/>
      <c r="O5" s="54"/>
      <c r="P5" s="115" t="s">
        <v>98</v>
      </c>
      <c r="Q5" s="6">
        <f>Q6+Q13</f>
        <v>269267</v>
      </c>
      <c r="R5" s="8">
        <f>R6+R13</f>
        <v>275362</v>
      </c>
      <c r="S5" s="7">
        <v>273939</v>
      </c>
    </row>
    <row r="6" spans="1:19" s="60" customFormat="1" ht="28.5" customHeight="1">
      <c r="A6" s="9" t="s">
        <v>8</v>
      </c>
      <c r="B6" s="10"/>
      <c r="C6" s="10"/>
      <c r="D6" s="10"/>
      <c r="E6" s="10"/>
      <c r="F6" s="66"/>
      <c r="G6" s="212">
        <v>23468</v>
      </c>
      <c r="H6" s="213"/>
      <c r="I6" s="214"/>
      <c r="J6" s="98"/>
      <c r="K6" s="199"/>
      <c r="L6" s="174" t="s">
        <v>6</v>
      </c>
      <c r="M6" s="12" t="s">
        <v>158</v>
      </c>
      <c r="N6" s="12"/>
      <c r="O6" s="55"/>
      <c r="P6" s="112" t="s">
        <v>120</v>
      </c>
      <c r="Q6" s="9">
        <f>Q7+Q11</f>
        <v>269267</v>
      </c>
      <c r="R6" s="12">
        <f>R7+R11</f>
        <v>275362</v>
      </c>
      <c r="S6" s="11">
        <v>273939</v>
      </c>
    </row>
    <row r="7" spans="1:19" s="69" customFormat="1" ht="28.5" customHeight="1" thickBot="1">
      <c r="A7" s="67" t="s">
        <v>9</v>
      </c>
      <c r="B7" s="28"/>
      <c r="C7" s="28"/>
      <c r="D7" s="28"/>
      <c r="E7" s="28"/>
      <c r="F7" s="68"/>
      <c r="G7" s="130" t="s">
        <v>179</v>
      </c>
      <c r="H7" s="131" t="s">
        <v>179</v>
      </c>
      <c r="I7" s="132" t="s">
        <v>179</v>
      </c>
      <c r="J7" s="97"/>
      <c r="K7" s="199"/>
      <c r="L7" s="174"/>
      <c r="M7" s="174" t="s">
        <v>6</v>
      </c>
      <c r="N7" s="15" t="s">
        <v>34</v>
      </c>
      <c r="O7" s="17"/>
      <c r="P7" s="116" t="s">
        <v>121</v>
      </c>
      <c r="Q7" s="9">
        <v>269171</v>
      </c>
      <c r="R7" s="12">
        <v>275217</v>
      </c>
      <c r="S7" s="11">
        <v>273799</v>
      </c>
    </row>
    <row r="8" spans="1:19" s="69" customFormat="1" ht="28.5" customHeight="1">
      <c r="A8" s="198" t="s">
        <v>109</v>
      </c>
      <c r="B8" s="16" t="s">
        <v>152</v>
      </c>
      <c r="C8" s="70"/>
      <c r="D8" s="70"/>
      <c r="E8" s="71"/>
      <c r="F8" s="72" t="s">
        <v>98</v>
      </c>
      <c r="G8" s="73">
        <v>4792</v>
      </c>
      <c r="H8" s="74">
        <v>4839</v>
      </c>
      <c r="I8" s="52">
        <v>4829</v>
      </c>
      <c r="J8" s="98"/>
      <c r="K8" s="199"/>
      <c r="L8" s="174"/>
      <c r="M8" s="174"/>
      <c r="N8" s="174" t="s">
        <v>125</v>
      </c>
      <c r="O8" s="17" t="s">
        <v>45</v>
      </c>
      <c r="P8" s="116"/>
      <c r="Q8" s="9">
        <v>261055</v>
      </c>
      <c r="R8" s="12">
        <v>267872</v>
      </c>
      <c r="S8" s="11">
        <v>260883</v>
      </c>
    </row>
    <row r="9" spans="1:19" s="69" customFormat="1" ht="28.5" customHeight="1">
      <c r="A9" s="199"/>
      <c r="B9" s="15" t="s">
        <v>10</v>
      </c>
      <c r="C9" s="15"/>
      <c r="D9" s="15"/>
      <c r="E9" s="17"/>
      <c r="F9" s="75" t="s">
        <v>120</v>
      </c>
      <c r="G9" s="9">
        <v>3000</v>
      </c>
      <c r="H9" s="12">
        <v>3000</v>
      </c>
      <c r="I9" s="11">
        <v>3000</v>
      </c>
      <c r="J9" s="98"/>
      <c r="K9" s="199"/>
      <c r="L9" s="174"/>
      <c r="M9" s="174"/>
      <c r="N9" s="174"/>
      <c r="O9" s="17" t="s">
        <v>46</v>
      </c>
      <c r="P9" s="116"/>
      <c r="Q9" s="9">
        <v>7950</v>
      </c>
      <c r="R9" s="12">
        <v>7200</v>
      </c>
      <c r="S9" s="11">
        <v>12789</v>
      </c>
    </row>
    <row r="10" spans="1:19" s="69" customFormat="1" ht="28.5" customHeight="1">
      <c r="A10" s="199"/>
      <c r="B10" s="15" t="s">
        <v>11</v>
      </c>
      <c r="C10" s="15"/>
      <c r="D10" s="15"/>
      <c r="E10" s="17"/>
      <c r="F10" s="75" t="s">
        <v>121</v>
      </c>
      <c r="G10" s="9">
        <v>2969</v>
      </c>
      <c r="H10" s="12">
        <v>2939</v>
      </c>
      <c r="I10" s="11">
        <v>2927</v>
      </c>
      <c r="J10" s="98"/>
      <c r="K10" s="199"/>
      <c r="L10" s="174"/>
      <c r="M10" s="174"/>
      <c r="N10" s="174"/>
      <c r="O10" s="17" t="s">
        <v>47</v>
      </c>
      <c r="P10" s="116"/>
      <c r="Q10" s="9"/>
      <c r="R10" s="12"/>
      <c r="S10" s="11"/>
    </row>
    <row r="11" spans="1:19" s="69" customFormat="1" ht="28.5" customHeight="1">
      <c r="A11" s="199"/>
      <c r="B11" s="180" t="s">
        <v>12</v>
      </c>
      <c r="C11" s="181"/>
      <c r="D11" s="182"/>
      <c r="E11" s="17" t="s">
        <v>13</v>
      </c>
      <c r="F11" s="75" t="s">
        <v>106</v>
      </c>
      <c r="G11" s="35">
        <f>IF(G8=0,"",G10/G8*100)</f>
        <v>61.95742904841403</v>
      </c>
      <c r="H11" s="36">
        <f>IF(H8=0,"",H10/H8*100)</f>
        <v>60.73568919198181</v>
      </c>
      <c r="I11" s="103">
        <f>IF(I8=0,"",I10/I8*100)</f>
        <v>60.612963346448545</v>
      </c>
      <c r="J11" s="99"/>
      <c r="K11" s="199"/>
      <c r="L11" s="174"/>
      <c r="M11" s="174"/>
      <c r="N11" s="15" t="s">
        <v>48</v>
      </c>
      <c r="O11" s="17"/>
      <c r="P11" s="116" t="s">
        <v>123</v>
      </c>
      <c r="Q11" s="9">
        <v>96</v>
      </c>
      <c r="R11" s="12">
        <v>145</v>
      </c>
      <c r="S11" s="11">
        <v>140</v>
      </c>
    </row>
    <row r="12" spans="1:19" s="69" customFormat="1" ht="28.5" customHeight="1">
      <c r="A12" s="199"/>
      <c r="B12" s="183"/>
      <c r="C12" s="184"/>
      <c r="D12" s="185"/>
      <c r="E12" s="17" t="s">
        <v>14</v>
      </c>
      <c r="F12" s="75" t="s">
        <v>106</v>
      </c>
      <c r="G12" s="35">
        <f>IF(G9=0,"",G10/G9*100)</f>
        <v>98.96666666666667</v>
      </c>
      <c r="H12" s="36">
        <f>IF(H9=0,"",H10/H9*100)</f>
        <v>97.96666666666667</v>
      </c>
      <c r="I12" s="103">
        <f>IF(I9=0,"",I10/I9*100)</f>
        <v>97.56666666666666</v>
      </c>
      <c r="J12" s="99"/>
      <c r="K12" s="199"/>
      <c r="L12" s="174"/>
      <c r="M12" s="174"/>
      <c r="N12" s="37" t="s">
        <v>125</v>
      </c>
      <c r="O12" s="17" t="s">
        <v>169</v>
      </c>
      <c r="P12" s="116"/>
      <c r="Q12" s="9"/>
      <c r="R12" s="12"/>
      <c r="S12" s="11"/>
    </row>
    <row r="13" spans="1:19" s="69" customFormat="1" ht="28.5" customHeight="1">
      <c r="A13" s="199"/>
      <c r="B13" s="180" t="s">
        <v>126</v>
      </c>
      <c r="C13" s="181"/>
      <c r="D13" s="182"/>
      <c r="E13" s="17" t="s">
        <v>15</v>
      </c>
      <c r="F13" s="75"/>
      <c r="G13" s="9">
        <v>1</v>
      </c>
      <c r="H13" s="12">
        <v>1</v>
      </c>
      <c r="I13" s="11">
        <v>1</v>
      </c>
      <c r="J13" s="98"/>
      <c r="K13" s="199"/>
      <c r="L13" s="174"/>
      <c r="M13" s="15" t="s">
        <v>49</v>
      </c>
      <c r="N13" s="37"/>
      <c r="O13" s="33"/>
      <c r="P13" s="116" t="s">
        <v>127</v>
      </c>
      <c r="Q13" s="9"/>
      <c r="R13" s="12"/>
      <c r="S13" s="11"/>
    </row>
    <row r="14" spans="1:19" s="69" customFormat="1" ht="28.5" customHeight="1">
      <c r="A14" s="199"/>
      <c r="B14" s="183"/>
      <c r="C14" s="184"/>
      <c r="D14" s="185"/>
      <c r="E14" s="17" t="s">
        <v>16</v>
      </c>
      <c r="F14" s="75" t="s">
        <v>174</v>
      </c>
      <c r="G14" s="9">
        <v>2800</v>
      </c>
      <c r="H14" s="12">
        <v>2800</v>
      </c>
      <c r="I14" s="11">
        <v>2800</v>
      </c>
      <c r="J14" s="98"/>
      <c r="K14" s="199"/>
      <c r="L14" s="15" t="s">
        <v>50</v>
      </c>
      <c r="M14" s="15"/>
      <c r="N14" s="15"/>
      <c r="O14" s="17"/>
      <c r="P14" s="116" t="s">
        <v>128</v>
      </c>
      <c r="Q14" s="9">
        <f>Q15+Q23</f>
        <v>261197</v>
      </c>
      <c r="R14" s="12">
        <f>R15+R23</f>
        <v>264962</v>
      </c>
      <c r="S14" s="11">
        <v>260989</v>
      </c>
    </row>
    <row r="15" spans="1:19" s="69" customFormat="1" ht="28.5" customHeight="1" thickBot="1">
      <c r="A15" s="200"/>
      <c r="B15" s="24" t="s">
        <v>17</v>
      </c>
      <c r="C15" s="25"/>
      <c r="D15" s="25"/>
      <c r="E15" s="25"/>
      <c r="F15" s="76" t="s">
        <v>3</v>
      </c>
      <c r="G15" s="49">
        <v>129212</v>
      </c>
      <c r="H15" s="50">
        <v>129376</v>
      </c>
      <c r="I15" s="104">
        <v>129590</v>
      </c>
      <c r="J15" s="98"/>
      <c r="K15" s="199"/>
      <c r="L15" s="174" t="s">
        <v>6</v>
      </c>
      <c r="M15" s="15" t="s">
        <v>51</v>
      </c>
      <c r="N15" s="15"/>
      <c r="O15" s="17"/>
      <c r="P15" s="116" t="s">
        <v>129</v>
      </c>
      <c r="Q15" s="9">
        <f>Q16+Q21</f>
        <v>261178</v>
      </c>
      <c r="R15" s="12">
        <f>R16+R21</f>
        <v>264852</v>
      </c>
      <c r="S15" s="11">
        <v>260933</v>
      </c>
    </row>
    <row r="16" spans="1:19" s="69" customFormat="1" ht="28.5" customHeight="1">
      <c r="A16" s="201" t="s">
        <v>4</v>
      </c>
      <c r="B16" s="23" t="s">
        <v>18</v>
      </c>
      <c r="C16" s="29"/>
      <c r="D16" s="29"/>
      <c r="E16" s="29"/>
      <c r="F16" s="77" t="s">
        <v>162</v>
      </c>
      <c r="G16" s="6"/>
      <c r="H16" s="8"/>
      <c r="I16" s="7"/>
      <c r="J16" s="98"/>
      <c r="K16" s="199"/>
      <c r="L16" s="174"/>
      <c r="M16" s="174" t="s">
        <v>6</v>
      </c>
      <c r="N16" s="15" t="s">
        <v>52</v>
      </c>
      <c r="O16" s="17"/>
      <c r="P16" s="116" t="s">
        <v>130</v>
      </c>
      <c r="Q16" s="9">
        <v>260449</v>
      </c>
      <c r="R16" s="12">
        <v>263914</v>
      </c>
      <c r="S16" s="11">
        <v>259845</v>
      </c>
    </row>
    <row r="17" spans="1:19" s="69" customFormat="1" ht="28.5" customHeight="1">
      <c r="A17" s="199"/>
      <c r="B17" s="17" t="s">
        <v>19</v>
      </c>
      <c r="C17" s="27"/>
      <c r="D17" s="27"/>
      <c r="E17" s="27"/>
      <c r="F17" s="77" t="s">
        <v>162</v>
      </c>
      <c r="G17" s="9">
        <v>128477</v>
      </c>
      <c r="H17" s="12">
        <v>133604</v>
      </c>
      <c r="I17" s="11">
        <v>127422</v>
      </c>
      <c r="J17" s="98"/>
      <c r="K17" s="199"/>
      <c r="L17" s="174"/>
      <c r="M17" s="174"/>
      <c r="N17" s="174" t="s">
        <v>125</v>
      </c>
      <c r="O17" s="17" t="s">
        <v>53</v>
      </c>
      <c r="P17" s="116"/>
      <c r="Q17" s="9">
        <v>50479</v>
      </c>
      <c r="R17" s="12">
        <v>43496</v>
      </c>
      <c r="S17" s="11">
        <v>44187</v>
      </c>
    </row>
    <row r="18" spans="1:19" s="69" customFormat="1" ht="28.5" customHeight="1">
      <c r="A18" s="199"/>
      <c r="B18" s="17" t="s">
        <v>149</v>
      </c>
      <c r="C18" s="27"/>
      <c r="D18" s="27"/>
      <c r="E18" s="27"/>
      <c r="F18" s="77" t="s">
        <v>162</v>
      </c>
      <c r="G18" s="9">
        <v>125743</v>
      </c>
      <c r="H18" s="12">
        <v>129404</v>
      </c>
      <c r="I18" s="11">
        <v>125848</v>
      </c>
      <c r="J18" s="98"/>
      <c r="K18" s="199"/>
      <c r="L18" s="174"/>
      <c r="M18" s="174"/>
      <c r="N18" s="174"/>
      <c r="O18" s="17" t="s">
        <v>54</v>
      </c>
      <c r="P18" s="116"/>
      <c r="Q18" s="9">
        <v>23210</v>
      </c>
      <c r="R18" s="12">
        <v>13585</v>
      </c>
      <c r="S18" s="11">
        <v>18030</v>
      </c>
    </row>
    <row r="19" spans="1:19" s="69" customFormat="1" ht="28.5" customHeight="1">
      <c r="A19" s="199"/>
      <c r="B19" s="17" t="s">
        <v>20</v>
      </c>
      <c r="C19" s="27"/>
      <c r="D19" s="27"/>
      <c r="E19" s="27"/>
      <c r="F19" s="77" t="s">
        <v>162</v>
      </c>
      <c r="G19" s="9">
        <v>287</v>
      </c>
      <c r="H19" s="12">
        <v>278</v>
      </c>
      <c r="I19" s="11">
        <v>327</v>
      </c>
      <c r="J19" s="98"/>
      <c r="K19" s="199"/>
      <c r="L19" s="174"/>
      <c r="M19" s="174"/>
      <c r="N19" s="174"/>
      <c r="O19" s="17" t="s">
        <v>55</v>
      </c>
      <c r="P19" s="116"/>
      <c r="Q19" s="9">
        <v>59251</v>
      </c>
      <c r="R19" s="12">
        <v>61340</v>
      </c>
      <c r="S19" s="11">
        <v>60204</v>
      </c>
    </row>
    <row r="20" spans="1:19" s="69" customFormat="1" ht="28.5" customHeight="1" thickBot="1">
      <c r="A20" s="202"/>
      <c r="B20" s="24" t="s">
        <v>21</v>
      </c>
      <c r="C20" s="25"/>
      <c r="D20" s="25"/>
      <c r="E20" s="25"/>
      <c r="F20" s="77" t="s">
        <v>162</v>
      </c>
      <c r="G20" s="44">
        <v>2447</v>
      </c>
      <c r="H20" s="78">
        <v>3922</v>
      </c>
      <c r="I20" s="89">
        <v>1247</v>
      </c>
      <c r="J20" s="98"/>
      <c r="K20" s="199"/>
      <c r="L20" s="174"/>
      <c r="M20" s="174"/>
      <c r="N20" s="174"/>
      <c r="O20" s="177" t="s">
        <v>56</v>
      </c>
      <c r="P20" s="178"/>
      <c r="Q20" s="9">
        <v>116504</v>
      </c>
      <c r="R20" s="12">
        <v>121428</v>
      </c>
      <c r="S20" s="11">
        <v>116067</v>
      </c>
    </row>
    <row r="21" spans="1:19" s="69" customFormat="1" ht="28.5" customHeight="1">
      <c r="A21" s="198" t="s">
        <v>110</v>
      </c>
      <c r="B21" s="23" t="s">
        <v>22</v>
      </c>
      <c r="C21" s="79"/>
      <c r="D21" s="79"/>
      <c r="E21" s="79"/>
      <c r="F21" s="72"/>
      <c r="G21" s="65">
        <v>35358</v>
      </c>
      <c r="H21" s="133">
        <v>35358</v>
      </c>
      <c r="I21" s="134">
        <v>35358</v>
      </c>
      <c r="J21" s="100"/>
      <c r="K21" s="199"/>
      <c r="L21" s="174"/>
      <c r="M21" s="174"/>
      <c r="N21" s="15" t="s">
        <v>57</v>
      </c>
      <c r="O21" s="17"/>
      <c r="P21" s="116" t="s">
        <v>132</v>
      </c>
      <c r="Q21" s="9">
        <v>729</v>
      </c>
      <c r="R21" s="12">
        <v>938</v>
      </c>
      <c r="S21" s="11">
        <v>1088</v>
      </c>
    </row>
    <row r="22" spans="1:19" s="69" customFormat="1" ht="28.5" customHeight="1">
      <c r="A22" s="199"/>
      <c r="B22" s="17" t="s">
        <v>23</v>
      </c>
      <c r="C22" s="27"/>
      <c r="D22" s="27"/>
      <c r="E22" s="27"/>
      <c r="F22" s="75" t="s">
        <v>174</v>
      </c>
      <c r="G22" s="9">
        <v>25</v>
      </c>
      <c r="H22" s="12">
        <v>25</v>
      </c>
      <c r="I22" s="11">
        <v>25</v>
      </c>
      <c r="J22" s="98"/>
      <c r="K22" s="199"/>
      <c r="L22" s="174"/>
      <c r="M22" s="174"/>
      <c r="N22" s="37" t="s">
        <v>125</v>
      </c>
      <c r="O22" s="17" t="s">
        <v>36</v>
      </c>
      <c r="P22" s="116"/>
      <c r="Q22" s="9">
        <v>729</v>
      </c>
      <c r="R22" s="12">
        <v>938</v>
      </c>
      <c r="S22" s="11">
        <v>1088</v>
      </c>
    </row>
    <row r="23" spans="1:19" s="69" customFormat="1" ht="28.5" customHeight="1">
      <c r="A23" s="199"/>
      <c r="B23" s="17" t="s">
        <v>24</v>
      </c>
      <c r="C23" s="27"/>
      <c r="D23" s="27"/>
      <c r="E23" s="27"/>
      <c r="F23" s="75" t="s">
        <v>100</v>
      </c>
      <c r="G23" s="9">
        <v>520</v>
      </c>
      <c r="H23" s="12">
        <v>520</v>
      </c>
      <c r="I23" s="11">
        <v>520</v>
      </c>
      <c r="J23" s="98"/>
      <c r="K23" s="199"/>
      <c r="L23" s="174"/>
      <c r="M23" s="15" t="s">
        <v>58</v>
      </c>
      <c r="N23" s="15"/>
      <c r="O23" s="17"/>
      <c r="P23" s="116" t="s">
        <v>134</v>
      </c>
      <c r="Q23" s="9">
        <v>19</v>
      </c>
      <c r="R23" s="12">
        <v>110</v>
      </c>
      <c r="S23" s="11">
        <v>56</v>
      </c>
    </row>
    <row r="24" spans="1:19" s="69" customFormat="1" ht="28.5" customHeight="1">
      <c r="A24" s="199"/>
      <c r="B24" s="17" t="s">
        <v>25</v>
      </c>
      <c r="C24" s="27"/>
      <c r="D24" s="27"/>
      <c r="E24" s="27"/>
      <c r="F24" s="75" t="s">
        <v>176</v>
      </c>
      <c r="G24" s="9">
        <v>74</v>
      </c>
      <c r="H24" s="12">
        <v>74</v>
      </c>
      <c r="I24" s="11">
        <v>74</v>
      </c>
      <c r="J24" s="98"/>
      <c r="K24" s="199"/>
      <c r="L24" s="15" t="s">
        <v>59</v>
      </c>
      <c r="M24" s="15"/>
      <c r="N24" s="15"/>
      <c r="O24" s="17"/>
      <c r="P24" s="116"/>
      <c r="Q24" s="38">
        <f>Q6-Q15</f>
        <v>8089</v>
      </c>
      <c r="R24" s="39">
        <f>R6-R15</f>
        <v>10510</v>
      </c>
      <c r="S24" s="40">
        <f>S6-S15</f>
        <v>13006</v>
      </c>
    </row>
    <row r="25" spans="1:19" s="69" customFormat="1" ht="28.5" customHeight="1" thickBot="1">
      <c r="A25" s="199"/>
      <c r="B25" s="17" t="s">
        <v>159</v>
      </c>
      <c r="C25" s="27"/>
      <c r="D25" s="27"/>
      <c r="E25" s="27"/>
      <c r="F25" s="75" t="s">
        <v>176</v>
      </c>
      <c r="G25" s="9">
        <v>79</v>
      </c>
      <c r="H25" s="12">
        <v>79</v>
      </c>
      <c r="I25" s="11">
        <v>79</v>
      </c>
      <c r="J25" s="98"/>
      <c r="K25" s="202"/>
      <c r="L25" s="21" t="s">
        <v>60</v>
      </c>
      <c r="M25" s="21"/>
      <c r="N25" s="21"/>
      <c r="O25" s="22"/>
      <c r="P25" s="117"/>
      <c r="Q25" s="41">
        <f>Q5-Q14</f>
        <v>8070</v>
      </c>
      <c r="R25" s="42">
        <f>R5-R14</f>
        <v>10400</v>
      </c>
      <c r="S25" s="43">
        <f>S5-S14</f>
        <v>12950</v>
      </c>
    </row>
    <row r="26" spans="1:19" s="69" customFormat="1" ht="28.5" customHeight="1">
      <c r="A26" s="199"/>
      <c r="B26" s="17" t="s">
        <v>163</v>
      </c>
      <c r="C26" s="27"/>
      <c r="D26" s="27"/>
      <c r="E26" s="27"/>
      <c r="F26" s="75" t="s">
        <v>176</v>
      </c>
      <c r="G26" s="9"/>
      <c r="H26" s="12"/>
      <c r="I26" s="11"/>
      <c r="J26" s="98"/>
      <c r="K26" s="198" t="s">
        <v>157</v>
      </c>
      <c r="L26" s="23" t="s">
        <v>61</v>
      </c>
      <c r="M26" s="29"/>
      <c r="N26" s="29"/>
      <c r="O26" s="29"/>
      <c r="P26" s="118" t="s">
        <v>135</v>
      </c>
      <c r="Q26" s="73">
        <v>20128</v>
      </c>
      <c r="R26" s="74">
        <v>20145</v>
      </c>
      <c r="S26" s="52">
        <v>20000</v>
      </c>
    </row>
    <row r="27" spans="1:19" s="69" customFormat="1" ht="28.5" customHeight="1">
      <c r="A27" s="199"/>
      <c r="B27" s="192" t="s">
        <v>177</v>
      </c>
      <c r="C27" s="193"/>
      <c r="D27" s="22" t="s">
        <v>160</v>
      </c>
      <c r="E27" s="30"/>
      <c r="F27" s="75" t="s">
        <v>167</v>
      </c>
      <c r="G27" s="80">
        <v>86.15</v>
      </c>
      <c r="H27" s="81">
        <v>86.15</v>
      </c>
      <c r="I27" s="105">
        <v>86.15</v>
      </c>
      <c r="J27" s="101"/>
      <c r="K27" s="199"/>
      <c r="L27" s="174" t="s">
        <v>125</v>
      </c>
      <c r="M27" s="15" t="s">
        <v>62</v>
      </c>
      <c r="N27" s="15"/>
      <c r="O27" s="17"/>
      <c r="P27" s="116"/>
      <c r="Q27" s="9">
        <v>15000</v>
      </c>
      <c r="R27" s="12">
        <v>15000</v>
      </c>
      <c r="S27" s="11">
        <v>15000</v>
      </c>
    </row>
    <row r="28" spans="1:19" s="69" customFormat="1" ht="28.5" customHeight="1" thickBot="1">
      <c r="A28" s="202"/>
      <c r="B28" s="194"/>
      <c r="C28" s="195"/>
      <c r="D28" s="17" t="s">
        <v>163</v>
      </c>
      <c r="E28" s="28"/>
      <c r="F28" s="68" t="s">
        <v>168</v>
      </c>
      <c r="G28" s="82"/>
      <c r="H28" s="83"/>
      <c r="I28" s="106"/>
      <c r="J28" s="101"/>
      <c r="K28" s="199"/>
      <c r="L28" s="174"/>
      <c r="M28" s="15" t="s">
        <v>63</v>
      </c>
      <c r="N28" s="15"/>
      <c r="O28" s="17"/>
      <c r="P28" s="116"/>
      <c r="Q28" s="9">
        <v>5000</v>
      </c>
      <c r="R28" s="12">
        <v>5000</v>
      </c>
      <c r="S28" s="11">
        <v>5000</v>
      </c>
    </row>
    <row r="29" spans="1:19" s="69" customFormat="1" ht="28.5" customHeight="1">
      <c r="A29" s="198" t="s">
        <v>99</v>
      </c>
      <c r="B29" s="16" t="s">
        <v>26</v>
      </c>
      <c r="C29" s="70"/>
      <c r="D29" s="70"/>
      <c r="E29" s="71"/>
      <c r="F29" s="84"/>
      <c r="G29" s="6">
        <v>6</v>
      </c>
      <c r="H29" s="8">
        <v>5</v>
      </c>
      <c r="I29" s="7">
        <v>5</v>
      </c>
      <c r="J29" s="98"/>
      <c r="K29" s="199"/>
      <c r="L29" s="174"/>
      <c r="M29" s="15" t="s">
        <v>64</v>
      </c>
      <c r="N29" s="15"/>
      <c r="O29" s="17"/>
      <c r="P29" s="116"/>
      <c r="Q29" s="9">
        <v>128</v>
      </c>
      <c r="R29" s="12">
        <v>145</v>
      </c>
      <c r="S29" s="11">
        <v>0</v>
      </c>
    </row>
    <row r="30" spans="1:19" s="69" customFormat="1" ht="28.5" customHeight="1">
      <c r="A30" s="199"/>
      <c r="B30" s="15" t="s">
        <v>27</v>
      </c>
      <c r="C30" s="37"/>
      <c r="D30" s="37"/>
      <c r="E30" s="33"/>
      <c r="F30" s="85"/>
      <c r="G30" s="9">
        <v>1</v>
      </c>
      <c r="H30" s="12">
        <v>1</v>
      </c>
      <c r="I30" s="11">
        <v>1</v>
      </c>
      <c r="J30" s="98"/>
      <c r="K30" s="199"/>
      <c r="L30" s="17" t="s">
        <v>65</v>
      </c>
      <c r="M30" s="27"/>
      <c r="N30" s="27"/>
      <c r="O30" s="27"/>
      <c r="P30" s="116" t="s">
        <v>136</v>
      </c>
      <c r="Q30" s="9">
        <v>65341</v>
      </c>
      <c r="R30" s="12">
        <v>92020</v>
      </c>
      <c r="S30" s="11">
        <v>98048</v>
      </c>
    </row>
    <row r="31" spans="1:19" s="69" customFormat="1" ht="28.5" customHeight="1" thickBot="1">
      <c r="A31" s="200"/>
      <c r="B31" s="24"/>
      <c r="C31" s="25" t="s">
        <v>28</v>
      </c>
      <c r="D31" s="25" t="s">
        <v>101</v>
      </c>
      <c r="E31" s="25"/>
      <c r="F31" s="86"/>
      <c r="G31" s="44">
        <f>SUM(G29:G30)</f>
        <v>7</v>
      </c>
      <c r="H31" s="45">
        <f>SUM(H29:H30)</f>
        <v>6</v>
      </c>
      <c r="I31" s="46">
        <f>SUM(I29:I30)</f>
        <v>6</v>
      </c>
      <c r="J31" s="102"/>
      <c r="K31" s="199"/>
      <c r="L31" s="174" t="s">
        <v>125</v>
      </c>
      <c r="M31" s="15" t="s">
        <v>66</v>
      </c>
      <c r="N31" s="15"/>
      <c r="O31" s="17"/>
      <c r="P31" s="116"/>
      <c r="Q31" s="9">
        <v>65341</v>
      </c>
      <c r="R31" s="12">
        <v>91246</v>
      </c>
      <c r="S31" s="11">
        <v>96493</v>
      </c>
    </row>
    <row r="32" spans="1:19" s="69" customFormat="1" ht="28.5" customHeight="1">
      <c r="A32" s="198" t="s">
        <v>0</v>
      </c>
      <c r="B32" s="23" t="s">
        <v>29</v>
      </c>
      <c r="C32" s="79"/>
      <c r="D32" s="79"/>
      <c r="E32" s="79"/>
      <c r="F32" s="84" t="s">
        <v>164</v>
      </c>
      <c r="G32" s="87">
        <v>1</v>
      </c>
      <c r="H32" s="88">
        <v>1</v>
      </c>
      <c r="I32" s="107">
        <v>0.97</v>
      </c>
      <c r="J32" s="99"/>
      <c r="K32" s="199"/>
      <c r="L32" s="174"/>
      <c r="M32" s="15" t="s">
        <v>67</v>
      </c>
      <c r="N32" s="15"/>
      <c r="O32" s="17"/>
      <c r="P32" s="116"/>
      <c r="Q32" s="9"/>
      <c r="R32" s="12">
        <v>774</v>
      </c>
      <c r="S32" s="11">
        <v>1555</v>
      </c>
    </row>
    <row r="33" spans="1:19" s="69" customFormat="1" ht="28.5" customHeight="1">
      <c r="A33" s="199"/>
      <c r="B33" s="15" t="s">
        <v>150</v>
      </c>
      <c r="C33" s="37"/>
      <c r="D33" s="37"/>
      <c r="E33" s="33"/>
      <c r="F33" s="75" t="s">
        <v>165</v>
      </c>
      <c r="G33" s="35">
        <v>1.5</v>
      </c>
      <c r="H33" s="36">
        <v>1.5</v>
      </c>
      <c r="I33" s="103">
        <v>1.38</v>
      </c>
      <c r="J33" s="99"/>
      <c r="K33" s="199"/>
      <c r="L33" s="15" t="s">
        <v>68</v>
      </c>
      <c r="M33" s="37"/>
      <c r="N33" s="37"/>
      <c r="O33" s="33"/>
      <c r="P33" s="116" t="s">
        <v>138</v>
      </c>
      <c r="Q33" s="164">
        <f>Q26-Q30</f>
        <v>-45213</v>
      </c>
      <c r="R33" s="165">
        <f>R26-R30</f>
        <v>-71875</v>
      </c>
      <c r="S33" s="166">
        <f>S26-S30</f>
        <v>-78048</v>
      </c>
    </row>
    <row r="34" spans="1:19" s="69" customFormat="1" ht="28.5" customHeight="1">
      <c r="A34" s="199"/>
      <c r="B34" s="192" t="s">
        <v>178</v>
      </c>
      <c r="C34" s="193"/>
      <c r="D34" s="22" t="s">
        <v>30</v>
      </c>
      <c r="E34" s="30"/>
      <c r="F34" s="75" t="s">
        <v>168</v>
      </c>
      <c r="G34" s="80">
        <v>2076.1</v>
      </c>
      <c r="H34" s="81">
        <v>2070.04</v>
      </c>
      <c r="I34" s="105">
        <v>2073</v>
      </c>
      <c r="J34" s="101"/>
      <c r="K34" s="199"/>
      <c r="L34" s="17" t="s">
        <v>69</v>
      </c>
      <c r="M34" s="27"/>
      <c r="N34" s="27"/>
      <c r="O34" s="27"/>
      <c r="P34" s="116" t="s">
        <v>139</v>
      </c>
      <c r="Q34" s="9">
        <v>45213</v>
      </c>
      <c r="R34" s="12">
        <v>71875</v>
      </c>
      <c r="S34" s="11">
        <v>78048</v>
      </c>
    </row>
    <row r="35" spans="1:19" s="69" customFormat="1" ht="28.5" customHeight="1" thickBot="1">
      <c r="A35" s="199"/>
      <c r="B35" s="196"/>
      <c r="C35" s="197"/>
      <c r="D35" s="17" t="s">
        <v>31</v>
      </c>
      <c r="E35" s="27"/>
      <c r="F35" s="75" t="s">
        <v>168</v>
      </c>
      <c r="G35" s="80">
        <v>1965.39</v>
      </c>
      <c r="H35" s="81">
        <v>1941.88</v>
      </c>
      <c r="I35" s="105">
        <v>1930.288</v>
      </c>
      <c r="J35" s="101"/>
      <c r="K35" s="200"/>
      <c r="L35" s="18" t="s">
        <v>70</v>
      </c>
      <c r="M35" s="18"/>
      <c r="N35" s="18"/>
      <c r="O35" s="24"/>
      <c r="P35" s="111"/>
      <c r="Q35" s="47">
        <f>Q33+Q34</f>
        <v>0</v>
      </c>
      <c r="R35" s="45">
        <f>R33+R34</f>
        <v>0</v>
      </c>
      <c r="S35" s="48">
        <f>S33+S34</f>
        <v>0</v>
      </c>
    </row>
    <row r="36" spans="1:19" s="69" customFormat="1" ht="28.5" customHeight="1">
      <c r="A36" s="199"/>
      <c r="B36" s="203" t="s">
        <v>102</v>
      </c>
      <c r="C36" s="204"/>
      <c r="D36" s="17" t="s">
        <v>32</v>
      </c>
      <c r="E36" s="27"/>
      <c r="F36" s="75" t="s">
        <v>103</v>
      </c>
      <c r="G36" s="9">
        <v>495</v>
      </c>
      <c r="H36" s="12">
        <v>588</v>
      </c>
      <c r="I36" s="11">
        <v>585.4</v>
      </c>
      <c r="J36" s="98"/>
      <c r="K36" s="19" t="s">
        <v>71</v>
      </c>
      <c r="L36" s="20"/>
      <c r="M36" s="20"/>
      <c r="N36" s="20"/>
      <c r="O36" s="26"/>
      <c r="P36" s="119"/>
      <c r="Q36" s="6">
        <v>245192</v>
      </c>
      <c r="R36" s="8">
        <v>246958</v>
      </c>
      <c r="S36" s="7">
        <v>244502</v>
      </c>
    </row>
    <row r="37" spans="1:19" s="69" customFormat="1" ht="28.5" customHeight="1">
      <c r="A37" s="199"/>
      <c r="B37" s="205"/>
      <c r="C37" s="206"/>
      <c r="D37" s="17" t="s">
        <v>33</v>
      </c>
      <c r="E37" s="27"/>
      <c r="F37" s="75" t="s">
        <v>166</v>
      </c>
      <c r="G37" s="9">
        <v>20957</v>
      </c>
      <c r="H37" s="12">
        <v>25881</v>
      </c>
      <c r="I37" s="11">
        <v>25169.6</v>
      </c>
      <c r="J37" s="98"/>
      <c r="K37" s="14" t="s">
        <v>72</v>
      </c>
      <c r="L37" s="15"/>
      <c r="M37" s="15"/>
      <c r="N37" s="15"/>
      <c r="O37" s="17"/>
      <c r="P37" s="116"/>
      <c r="Q37" s="9">
        <v>5000</v>
      </c>
      <c r="R37" s="12">
        <v>5000</v>
      </c>
      <c r="S37" s="11">
        <v>5000</v>
      </c>
    </row>
    <row r="38" spans="1:19" s="69" customFormat="1" ht="28.5" customHeight="1" thickBot="1">
      <c r="A38" s="200"/>
      <c r="B38" s="207"/>
      <c r="C38" s="208"/>
      <c r="D38" s="24" t="s">
        <v>34</v>
      </c>
      <c r="E38" s="25"/>
      <c r="F38" s="76" t="s">
        <v>104</v>
      </c>
      <c r="G38" s="49">
        <v>43537</v>
      </c>
      <c r="H38" s="50">
        <v>53603</v>
      </c>
      <c r="I38" s="104">
        <v>52202</v>
      </c>
      <c r="J38" s="98"/>
      <c r="K38" s="56" t="s">
        <v>73</v>
      </c>
      <c r="L38" s="25"/>
      <c r="M38" s="25"/>
      <c r="N38" s="25"/>
      <c r="O38" s="25"/>
      <c r="P38" s="117"/>
      <c r="Q38" s="44">
        <v>280302</v>
      </c>
      <c r="R38" s="78">
        <v>305083</v>
      </c>
      <c r="S38" s="89">
        <v>307997</v>
      </c>
    </row>
    <row r="39" spans="1:19" s="69" customFormat="1" ht="28.5" customHeight="1">
      <c r="A39" s="201" t="s">
        <v>105</v>
      </c>
      <c r="B39" s="23" t="s">
        <v>35</v>
      </c>
      <c r="C39" s="29"/>
      <c r="D39" s="29"/>
      <c r="E39" s="29"/>
      <c r="F39" s="77" t="s">
        <v>106</v>
      </c>
      <c r="G39" s="90">
        <v>20.4</v>
      </c>
      <c r="H39" s="91">
        <v>17.3</v>
      </c>
      <c r="I39" s="108">
        <v>18.19</v>
      </c>
      <c r="J39" s="99"/>
      <c r="K39" s="198" t="s">
        <v>114</v>
      </c>
      <c r="L39" s="173" t="s">
        <v>115</v>
      </c>
      <c r="M39" s="16" t="s">
        <v>74</v>
      </c>
      <c r="N39" s="16"/>
      <c r="O39" s="23"/>
      <c r="P39" s="118"/>
      <c r="Q39" s="73">
        <v>850833</v>
      </c>
      <c r="R39" s="74">
        <v>875531</v>
      </c>
      <c r="S39" s="52">
        <v>907849</v>
      </c>
    </row>
    <row r="40" spans="1:19" s="69" customFormat="1" ht="28.5" customHeight="1">
      <c r="A40" s="199"/>
      <c r="B40" s="17" t="s">
        <v>36</v>
      </c>
      <c r="C40" s="27"/>
      <c r="D40" s="27"/>
      <c r="E40" s="27"/>
      <c r="F40" s="75" t="s">
        <v>106</v>
      </c>
      <c r="G40" s="35">
        <v>0.3</v>
      </c>
      <c r="H40" s="36">
        <v>0.4</v>
      </c>
      <c r="I40" s="103">
        <v>0.447</v>
      </c>
      <c r="J40" s="99"/>
      <c r="K40" s="199"/>
      <c r="L40" s="174"/>
      <c r="M40" s="174" t="s">
        <v>125</v>
      </c>
      <c r="N40" s="15" t="s">
        <v>75</v>
      </c>
      <c r="O40" s="17"/>
      <c r="P40" s="116"/>
      <c r="Q40" s="9">
        <v>1857748</v>
      </c>
      <c r="R40" s="12">
        <v>1922499</v>
      </c>
      <c r="S40" s="11">
        <v>2014629</v>
      </c>
    </row>
    <row r="41" spans="1:19" s="69" customFormat="1" ht="28.5" customHeight="1">
      <c r="A41" s="199"/>
      <c r="B41" s="17" t="s">
        <v>37</v>
      </c>
      <c r="C41" s="27"/>
      <c r="D41" s="27"/>
      <c r="E41" s="27"/>
      <c r="F41" s="75" t="s">
        <v>106</v>
      </c>
      <c r="G41" s="35">
        <v>24</v>
      </c>
      <c r="H41" s="36">
        <v>24.4</v>
      </c>
      <c r="I41" s="103">
        <v>24.78</v>
      </c>
      <c r="J41" s="99"/>
      <c r="K41" s="199"/>
      <c r="L41" s="174"/>
      <c r="M41" s="174"/>
      <c r="N41" s="15" t="s">
        <v>170</v>
      </c>
      <c r="O41" s="33"/>
      <c r="P41" s="120"/>
      <c r="Q41" s="9">
        <v>1025060</v>
      </c>
      <c r="R41" s="12">
        <v>1065113</v>
      </c>
      <c r="S41" s="11">
        <v>1125376</v>
      </c>
    </row>
    <row r="42" spans="1:19" s="69" customFormat="1" ht="28.5" customHeight="1">
      <c r="A42" s="199"/>
      <c r="B42" s="17" t="s">
        <v>161</v>
      </c>
      <c r="C42" s="27"/>
      <c r="D42" s="27"/>
      <c r="E42" s="27"/>
      <c r="F42" s="75" t="s">
        <v>106</v>
      </c>
      <c r="G42" s="35">
        <v>47.2</v>
      </c>
      <c r="H42" s="36">
        <v>48.3</v>
      </c>
      <c r="I42" s="103">
        <v>47.78</v>
      </c>
      <c r="J42" s="99"/>
      <c r="K42" s="199"/>
      <c r="L42" s="174"/>
      <c r="M42" s="15" t="s">
        <v>76</v>
      </c>
      <c r="N42" s="15"/>
      <c r="O42" s="17"/>
      <c r="P42" s="116"/>
      <c r="Q42" s="9">
        <v>283944</v>
      </c>
      <c r="R42" s="12">
        <v>282646</v>
      </c>
      <c r="S42" s="11">
        <v>283709</v>
      </c>
    </row>
    <row r="43" spans="1:19" s="69" customFormat="1" ht="28.5" customHeight="1" thickBot="1">
      <c r="A43" s="202"/>
      <c r="B43" s="24" t="s">
        <v>38</v>
      </c>
      <c r="C43" s="25"/>
      <c r="D43" s="25"/>
      <c r="E43" s="25"/>
      <c r="F43" s="68" t="s">
        <v>106</v>
      </c>
      <c r="G43" s="92">
        <v>8.1</v>
      </c>
      <c r="H43" s="93">
        <v>9.6</v>
      </c>
      <c r="I43" s="109">
        <v>8.8</v>
      </c>
      <c r="J43" s="99"/>
      <c r="K43" s="199"/>
      <c r="L43" s="174"/>
      <c r="M43" s="174" t="s">
        <v>125</v>
      </c>
      <c r="N43" s="15" t="s">
        <v>77</v>
      </c>
      <c r="O43" s="17"/>
      <c r="P43" s="116"/>
      <c r="Q43" s="9">
        <v>227163</v>
      </c>
      <c r="R43" s="12">
        <v>229537</v>
      </c>
      <c r="S43" s="11">
        <v>227305</v>
      </c>
    </row>
    <row r="44" spans="1:19" s="69" customFormat="1" ht="28.5" customHeight="1">
      <c r="A44" s="198" t="s">
        <v>1</v>
      </c>
      <c r="B44" s="23" t="s">
        <v>151</v>
      </c>
      <c r="C44" s="29"/>
      <c r="D44" s="29"/>
      <c r="E44" s="29"/>
      <c r="F44" s="72" t="s">
        <v>106</v>
      </c>
      <c r="G44" s="87">
        <v>90.5</v>
      </c>
      <c r="H44" s="88">
        <v>90</v>
      </c>
      <c r="I44" s="107">
        <v>88.97</v>
      </c>
      <c r="J44" s="99"/>
      <c r="K44" s="199"/>
      <c r="L44" s="174"/>
      <c r="M44" s="174"/>
      <c r="N44" s="15" t="s">
        <v>78</v>
      </c>
      <c r="O44" s="17"/>
      <c r="P44" s="116"/>
      <c r="Q44" s="9">
        <v>38855</v>
      </c>
      <c r="R44" s="12">
        <v>34030</v>
      </c>
      <c r="S44" s="11">
        <v>35942</v>
      </c>
    </row>
    <row r="45" spans="1:19" s="69" customFormat="1" ht="28.5" customHeight="1">
      <c r="A45" s="199"/>
      <c r="B45" s="17" t="s">
        <v>39</v>
      </c>
      <c r="C45" s="27"/>
      <c r="D45" s="27"/>
      <c r="E45" s="27"/>
      <c r="F45" s="75" t="s">
        <v>106</v>
      </c>
      <c r="G45" s="35">
        <v>732.7</v>
      </c>
      <c r="H45" s="36">
        <v>792</v>
      </c>
      <c r="I45" s="103">
        <v>723.61</v>
      </c>
      <c r="J45" s="99"/>
      <c r="K45" s="199"/>
      <c r="L45" s="174"/>
      <c r="M45" s="174"/>
      <c r="N45" s="15" t="s">
        <v>79</v>
      </c>
      <c r="O45" s="17"/>
      <c r="P45" s="116"/>
      <c r="Q45" s="9">
        <v>17926</v>
      </c>
      <c r="R45" s="12">
        <v>19079</v>
      </c>
      <c r="S45" s="11">
        <v>20462</v>
      </c>
    </row>
    <row r="46" spans="1:19" s="69" customFormat="1" ht="28.5" customHeight="1">
      <c r="A46" s="199"/>
      <c r="B46" s="17" t="s">
        <v>40</v>
      </c>
      <c r="C46" s="27"/>
      <c r="D46" s="27"/>
      <c r="E46" s="27"/>
      <c r="F46" s="75" t="s">
        <v>106</v>
      </c>
      <c r="G46" s="35">
        <v>103.1</v>
      </c>
      <c r="H46" s="36">
        <v>104.7</v>
      </c>
      <c r="I46" s="103">
        <v>104.98</v>
      </c>
      <c r="J46" s="99"/>
      <c r="K46" s="199"/>
      <c r="L46" s="174"/>
      <c r="M46" s="15" t="s">
        <v>80</v>
      </c>
      <c r="N46" s="15"/>
      <c r="O46" s="17"/>
      <c r="P46" s="116"/>
      <c r="Q46" s="9"/>
      <c r="R46" s="12"/>
      <c r="S46" s="11"/>
    </row>
    <row r="47" spans="1:19" s="69" customFormat="1" ht="28.5" customHeight="1">
      <c r="A47" s="199"/>
      <c r="B47" s="17" t="s">
        <v>41</v>
      </c>
      <c r="C47" s="27"/>
      <c r="D47" s="27"/>
      <c r="E47" s="27"/>
      <c r="F47" s="75" t="s">
        <v>106</v>
      </c>
      <c r="G47" s="35">
        <v>106</v>
      </c>
      <c r="H47" s="36">
        <v>107.1</v>
      </c>
      <c r="I47" s="103">
        <v>107.93</v>
      </c>
      <c r="J47" s="99"/>
      <c r="K47" s="199"/>
      <c r="L47" s="174"/>
      <c r="M47" s="15" t="s">
        <v>81</v>
      </c>
      <c r="N47" s="15"/>
      <c r="O47" s="17"/>
      <c r="P47" s="116"/>
      <c r="Q47" s="9">
        <f>Q39+Q42+Q46</f>
        <v>1134777</v>
      </c>
      <c r="R47" s="12">
        <f>R39+R42+R46</f>
        <v>1158177</v>
      </c>
      <c r="S47" s="13">
        <f>S39+S42+S46</f>
        <v>1191558</v>
      </c>
    </row>
    <row r="48" spans="1:19" s="69" customFormat="1" ht="28.5" customHeight="1">
      <c r="A48" s="199"/>
      <c r="B48" s="17" t="s">
        <v>116</v>
      </c>
      <c r="C48" s="27"/>
      <c r="D48" s="27"/>
      <c r="E48" s="27"/>
      <c r="F48" s="75" t="s">
        <v>106</v>
      </c>
      <c r="G48" s="35"/>
      <c r="H48" s="36"/>
      <c r="I48" s="103"/>
      <c r="J48" s="99"/>
      <c r="K48" s="199"/>
      <c r="L48" s="174" t="s">
        <v>113</v>
      </c>
      <c r="M48" s="15" t="s">
        <v>82</v>
      </c>
      <c r="N48" s="15"/>
      <c r="O48" s="17"/>
      <c r="P48" s="116"/>
      <c r="Q48" s="9">
        <v>9273</v>
      </c>
      <c r="R48" s="12">
        <v>5973</v>
      </c>
      <c r="S48" s="11">
        <v>4440</v>
      </c>
    </row>
    <row r="49" spans="1:19" s="69" customFormat="1" ht="28.5" customHeight="1">
      <c r="A49" s="199"/>
      <c r="B49" s="17" t="s">
        <v>42</v>
      </c>
      <c r="C49" s="27"/>
      <c r="D49" s="27"/>
      <c r="E49" s="27"/>
      <c r="F49" s="75" t="s">
        <v>106</v>
      </c>
      <c r="G49" s="35"/>
      <c r="H49" s="36"/>
      <c r="I49" s="103"/>
      <c r="J49" s="99"/>
      <c r="K49" s="199"/>
      <c r="L49" s="174"/>
      <c r="M49" s="15" t="s">
        <v>83</v>
      </c>
      <c r="N49" s="15"/>
      <c r="O49" s="17"/>
      <c r="P49" s="116"/>
      <c r="Q49" s="9">
        <v>38752</v>
      </c>
      <c r="R49" s="12">
        <v>35688</v>
      </c>
      <c r="S49" s="11">
        <v>39207</v>
      </c>
    </row>
    <row r="50" spans="1:19" s="69" customFormat="1" ht="28.5" customHeight="1">
      <c r="A50" s="199"/>
      <c r="B50" s="186" t="s">
        <v>2</v>
      </c>
      <c r="C50" s="187"/>
      <c r="D50" s="15" t="s">
        <v>117</v>
      </c>
      <c r="E50" s="17"/>
      <c r="F50" s="34"/>
      <c r="G50" s="35"/>
      <c r="H50" s="36">
        <v>0.3</v>
      </c>
      <c r="I50" s="103">
        <v>0.59</v>
      </c>
      <c r="J50" s="99"/>
      <c r="K50" s="199"/>
      <c r="L50" s="174"/>
      <c r="M50" s="174" t="s">
        <v>125</v>
      </c>
      <c r="N50" s="15" t="s">
        <v>84</v>
      </c>
      <c r="O50" s="17"/>
      <c r="P50" s="116"/>
      <c r="Q50" s="9"/>
      <c r="R50" s="12"/>
      <c r="S50" s="11"/>
    </row>
    <row r="51" spans="1:19" s="69" customFormat="1" ht="28.5" customHeight="1">
      <c r="A51" s="199"/>
      <c r="B51" s="188"/>
      <c r="C51" s="189"/>
      <c r="D51" s="15" t="s">
        <v>43</v>
      </c>
      <c r="E51" s="17"/>
      <c r="F51" s="34"/>
      <c r="G51" s="35">
        <v>0.3</v>
      </c>
      <c r="H51" s="36">
        <v>0.4</v>
      </c>
      <c r="I51" s="103">
        <v>0.41</v>
      </c>
      <c r="J51" s="99"/>
      <c r="K51" s="199"/>
      <c r="L51" s="174"/>
      <c r="M51" s="174"/>
      <c r="N51" s="15" t="s">
        <v>85</v>
      </c>
      <c r="O51" s="17"/>
      <c r="P51" s="116"/>
      <c r="Q51" s="9">
        <v>24866</v>
      </c>
      <c r="R51" s="12">
        <v>21376</v>
      </c>
      <c r="S51" s="11">
        <v>35734</v>
      </c>
    </row>
    <row r="52" spans="1:19" s="69" customFormat="1" ht="28.5" customHeight="1">
      <c r="A52" s="199"/>
      <c r="B52" s="188"/>
      <c r="C52" s="189"/>
      <c r="D52" s="15" t="s">
        <v>118</v>
      </c>
      <c r="E52" s="17"/>
      <c r="F52" s="34"/>
      <c r="G52" s="35">
        <v>0.3</v>
      </c>
      <c r="H52" s="36">
        <v>0.6</v>
      </c>
      <c r="I52" s="103">
        <v>1.01</v>
      </c>
      <c r="J52" s="99"/>
      <c r="K52" s="199"/>
      <c r="L52" s="174"/>
      <c r="M52" s="15" t="s">
        <v>86</v>
      </c>
      <c r="N52" s="15"/>
      <c r="O52" s="17"/>
      <c r="P52" s="116"/>
      <c r="Q52" s="9">
        <f>Q48+Q49</f>
        <v>48025</v>
      </c>
      <c r="R52" s="12">
        <f>R48+R49</f>
        <v>41661</v>
      </c>
      <c r="S52" s="13">
        <f>S48+S49</f>
        <v>43647</v>
      </c>
    </row>
    <row r="53" spans="1:19" s="69" customFormat="1" ht="28.5" customHeight="1" thickBot="1">
      <c r="A53" s="200"/>
      <c r="B53" s="190"/>
      <c r="C53" s="191"/>
      <c r="D53" s="18" t="s">
        <v>35</v>
      </c>
      <c r="E53" s="24"/>
      <c r="F53" s="94"/>
      <c r="G53" s="95">
        <v>19.3</v>
      </c>
      <c r="H53" s="96">
        <v>16.2</v>
      </c>
      <c r="I53" s="110">
        <v>16.93</v>
      </c>
      <c r="J53" s="99"/>
      <c r="K53" s="199"/>
      <c r="L53" s="174" t="s">
        <v>112</v>
      </c>
      <c r="M53" s="15" t="s">
        <v>87</v>
      </c>
      <c r="N53" s="15"/>
      <c r="O53" s="17"/>
      <c r="P53" s="116"/>
      <c r="Q53" s="9">
        <v>654076</v>
      </c>
      <c r="R53" s="12">
        <v>673302</v>
      </c>
      <c r="S53" s="11">
        <v>691747</v>
      </c>
    </row>
    <row r="54" spans="1:19" s="69" customFormat="1" ht="28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199"/>
      <c r="L54" s="174"/>
      <c r="M54" s="174" t="s">
        <v>111</v>
      </c>
      <c r="N54" s="15" t="s">
        <v>88</v>
      </c>
      <c r="O54" s="17"/>
      <c r="P54" s="116"/>
      <c r="Q54" s="9">
        <v>594076</v>
      </c>
      <c r="R54" s="12">
        <v>599076</v>
      </c>
      <c r="S54" s="11">
        <v>604076</v>
      </c>
    </row>
    <row r="55" spans="1:19" s="69" customFormat="1" ht="28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199"/>
      <c r="L55" s="174"/>
      <c r="M55" s="174"/>
      <c r="N55" s="15" t="s">
        <v>62</v>
      </c>
      <c r="O55" s="17"/>
      <c r="P55" s="116"/>
      <c r="Q55" s="9">
        <v>60000</v>
      </c>
      <c r="R55" s="12">
        <v>74226</v>
      </c>
      <c r="S55" s="11">
        <v>87671</v>
      </c>
    </row>
    <row r="56" spans="1:19" s="69" customFormat="1" ht="28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199"/>
      <c r="L56" s="174"/>
      <c r="M56" s="174"/>
      <c r="N56" s="15" t="s">
        <v>89</v>
      </c>
      <c r="O56" s="17"/>
      <c r="P56" s="116"/>
      <c r="Q56" s="9"/>
      <c r="R56" s="12"/>
      <c r="S56" s="11"/>
    </row>
    <row r="57" spans="1:19" s="69" customFormat="1" ht="28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199"/>
      <c r="L57" s="174"/>
      <c r="M57" s="15" t="s">
        <v>90</v>
      </c>
      <c r="N57" s="15"/>
      <c r="O57" s="17"/>
      <c r="P57" s="116"/>
      <c r="Q57" s="9">
        <v>432676</v>
      </c>
      <c r="R57" s="12">
        <v>443214</v>
      </c>
      <c r="S57" s="11">
        <v>456164</v>
      </c>
    </row>
    <row r="58" spans="1:19" s="69" customFormat="1" ht="28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199"/>
      <c r="L58" s="174"/>
      <c r="M58" s="174" t="s">
        <v>111</v>
      </c>
      <c r="N58" s="15" t="s">
        <v>91</v>
      </c>
      <c r="O58" s="17"/>
      <c r="P58" s="116"/>
      <c r="Q58" s="9">
        <v>250897</v>
      </c>
      <c r="R58" s="12">
        <v>251035</v>
      </c>
      <c r="S58" s="11">
        <v>251034</v>
      </c>
    </row>
    <row r="59" spans="1:19" s="69" customFormat="1" ht="28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199"/>
      <c r="L59" s="174"/>
      <c r="M59" s="174"/>
      <c r="N59" s="15" t="s">
        <v>92</v>
      </c>
      <c r="O59" s="17"/>
      <c r="P59" s="116"/>
      <c r="Q59" s="9">
        <v>169941</v>
      </c>
      <c r="R59" s="12">
        <v>177941</v>
      </c>
      <c r="S59" s="11">
        <v>187942</v>
      </c>
    </row>
    <row r="60" spans="1:19" s="69" customFormat="1" ht="28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199"/>
      <c r="L60" s="174"/>
      <c r="M60" s="174"/>
      <c r="N60" s="177" t="s">
        <v>93</v>
      </c>
      <c r="O60" s="179"/>
      <c r="P60" s="178"/>
      <c r="Q60" s="9">
        <v>11838</v>
      </c>
      <c r="R60" s="12">
        <v>14238</v>
      </c>
      <c r="S60" s="11">
        <v>17188</v>
      </c>
    </row>
    <row r="61" spans="1:19" s="69" customFormat="1" ht="28.5" customHeight="1" thickBo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200"/>
      <c r="L61" s="175"/>
      <c r="M61" s="18" t="s">
        <v>94</v>
      </c>
      <c r="N61" s="18"/>
      <c r="O61" s="24"/>
      <c r="P61" s="111"/>
      <c r="Q61" s="49">
        <f>Q53+Q57</f>
        <v>1086752</v>
      </c>
      <c r="R61" s="50">
        <f>R53+R57</f>
        <v>1116516</v>
      </c>
      <c r="S61" s="51">
        <f>S53+S57</f>
        <v>1147911</v>
      </c>
    </row>
  </sheetData>
  <sheetProtection/>
  <mergeCells count="37">
    <mergeCell ref="A1:S1"/>
    <mergeCell ref="G5:I5"/>
    <mergeCell ref="K5:K25"/>
    <mergeCell ref="G6:I6"/>
    <mergeCell ref="L6:L13"/>
    <mergeCell ref="M7:M12"/>
    <mergeCell ref="A8:A15"/>
    <mergeCell ref="N8:N10"/>
    <mergeCell ref="B11:D12"/>
    <mergeCell ref="B13:D14"/>
    <mergeCell ref="L15:L23"/>
    <mergeCell ref="A16:A20"/>
    <mergeCell ref="M16:M22"/>
    <mergeCell ref="N17:N20"/>
    <mergeCell ref="O20:P20"/>
    <mergeCell ref="A21:A28"/>
    <mergeCell ref="K26:K35"/>
    <mergeCell ref="B27:C28"/>
    <mergeCell ref="L27:L29"/>
    <mergeCell ref="A29:A31"/>
    <mergeCell ref="L31:L32"/>
    <mergeCell ref="A32:A38"/>
    <mergeCell ref="B34:C35"/>
    <mergeCell ref="B36:C38"/>
    <mergeCell ref="A39:A43"/>
    <mergeCell ref="K39:K61"/>
    <mergeCell ref="L39:L47"/>
    <mergeCell ref="N60:P60"/>
    <mergeCell ref="M40:M41"/>
    <mergeCell ref="M43:M45"/>
    <mergeCell ref="A44:A53"/>
    <mergeCell ref="L48:L52"/>
    <mergeCell ref="B50:C53"/>
    <mergeCell ref="M50:M51"/>
    <mergeCell ref="L53:L61"/>
    <mergeCell ref="M54:M56"/>
    <mergeCell ref="M58:M60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zoomScale="75" zoomScaleNormal="75" zoomScaleSheetLayoutView="75" workbookViewId="0" topLeftCell="A1">
      <selection activeCell="C2" sqref="C2"/>
    </sheetView>
  </sheetViews>
  <sheetFormatPr defaultColWidth="9.00390625" defaultRowHeight="13.5"/>
  <cols>
    <col min="1" max="2" width="4.625" style="1" customWidth="1"/>
    <col min="3" max="3" width="9.625" style="1" customWidth="1"/>
    <col min="4" max="4" width="1.625" style="1" customWidth="1"/>
    <col min="5" max="5" width="14.375" style="1" customWidth="1"/>
    <col min="6" max="6" width="11.625" style="57" customWidth="1"/>
    <col min="7" max="9" width="15.625" style="1" customWidth="1"/>
    <col min="10" max="10" width="3.375" style="1" customWidth="1"/>
    <col min="11" max="14" width="4.625" style="1" customWidth="1"/>
    <col min="15" max="15" width="21.625" style="1" customWidth="1"/>
    <col min="16" max="16" width="4.625" style="113" customWidth="1"/>
    <col min="17" max="19" width="15.625" style="1" customWidth="1"/>
    <col min="20" max="16384" width="9.00390625" style="1" customWidth="1"/>
  </cols>
  <sheetData>
    <row r="1" spans="1:19" ht="25.5">
      <c r="A1" s="176" t="s">
        <v>119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ht="15.75" customHeight="1">
      <c r="A2" s="5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R2" s="5"/>
      <c r="S2" s="5"/>
    </row>
    <row r="3" spans="1:19" ht="30" customHeight="1" thickBot="1">
      <c r="A3" s="59" t="s">
        <v>212</v>
      </c>
      <c r="B3" s="31"/>
      <c r="C3" s="31"/>
      <c r="D3" s="31"/>
      <c r="E3" s="31"/>
      <c r="F3" s="32"/>
      <c r="S3" s="121" t="s">
        <v>95</v>
      </c>
    </row>
    <row r="4" spans="1:20" s="60" customFormat="1" ht="28.5" customHeight="1" thickBot="1">
      <c r="A4" s="2" t="s">
        <v>96</v>
      </c>
      <c r="B4" s="3"/>
      <c r="C4" s="3"/>
      <c r="D4" s="3"/>
      <c r="E4" s="3"/>
      <c r="F4" s="4" t="s">
        <v>97</v>
      </c>
      <c r="G4" s="61" t="s">
        <v>171</v>
      </c>
      <c r="H4" s="62" t="s">
        <v>172</v>
      </c>
      <c r="I4" s="122" t="s">
        <v>173</v>
      </c>
      <c r="J4" s="124"/>
      <c r="K4" s="2" t="s">
        <v>96</v>
      </c>
      <c r="L4" s="3"/>
      <c r="M4" s="3"/>
      <c r="N4" s="3"/>
      <c r="O4" s="3"/>
      <c r="P4" s="114" t="s">
        <v>97</v>
      </c>
      <c r="Q4" s="61" t="s">
        <v>171</v>
      </c>
      <c r="R4" s="62" t="s">
        <v>172</v>
      </c>
      <c r="S4" s="163" t="s">
        <v>173</v>
      </c>
      <c r="T4" s="123"/>
    </row>
    <row r="5" spans="1:19" s="60" customFormat="1" ht="28.5" customHeight="1">
      <c r="A5" s="6" t="s">
        <v>7</v>
      </c>
      <c r="B5" s="63"/>
      <c r="C5" s="63"/>
      <c r="D5" s="63"/>
      <c r="E5" s="63"/>
      <c r="F5" s="64"/>
      <c r="G5" s="209" t="s">
        <v>181</v>
      </c>
      <c r="H5" s="210"/>
      <c r="I5" s="211"/>
      <c r="J5" s="98"/>
      <c r="K5" s="201" t="s">
        <v>5</v>
      </c>
      <c r="L5" s="8" t="s">
        <v>44</v>
      </c>
      <c r="M5" s="53"/>
      <c r="N5" s="53"/>
      <c r="O5" s="54"/>
      <c r="P5" s="115" t="s">
        <v>182</v>
      </c>
      <c r="Q5" s="6">
        <v>500156</v>
      </c>
      <c r="R5" s="8">
        <v>516503</v>
      </c>
      <c r="S5" s="7">
        <v>633014</v>
      </c>
    </row>
    <row r="6" spans="1:19" s="60" customFormat="1" ht="28.5" customHeight="1">
      <c r="A6" s="9" t="s">
        <v>8</v>
      </c>
      <c r="B6" s="10"/>
      <c r="C6" s="10"/>
      <c r="D6" s="10"/>
      <c r="E6" s="10"/>
      <c r="F6" s="66"/>
      <c r="G6" s="212" t="s">
        <v>181</v>
      </c>
      <c r="H6" s="213"/>
      <c r="I6" s="214"/>
      <c r="J6" s="98"/>
      <c r="K6" s="199"/>
      <c r="L6" s="174" t="s">
        <v>183</v>
      </c>
      <c r="M6" s="12" t="s">
        <v>158</v>
      </c>
      <c r="N6" s="12"/>
      <c r="O6" s="55"/>
      <c r="P6" s="112" t="s">
        <v>184</v>
      </c>
      <c r="Q6" s="9">
        <v>500156</v>
      </c>
      <c r="R6" s="12">
        <v>505802</v>
      </c>
      <c r="S6" s="11">
        <v>633014</v>
      </c>
    </row>
    <row r="7" spans="1:19" s="69" customFormat="1" ht="28.5" customHeight="1" thickBot="1">
      <c r="A7" s="67" t="s">
        <v>9</v>
      </c>
      <c r="B7" s="28"/>
      <c r="C7" s="28"/>
      <c r="D7" s="28"/>
      <c r="E7" s="28"/>
      <c r="F7" s="68"/>
      <c r="G7" s="130" t="s">
        <v>179</v>
      </c>
      <c r="H7" s="131" t="s">
        <v>179</v>
      </c>
      <c r="I7" s="132" t="s">
        <v>179</v>
      </c>
      <c r="J7" s="97"/>
      <c r="K7" s="199"/>
      <c r="L7" s="174"/>
      <c r="M7" s="174" t="s">
        <v>183</v>
      </c>
      <c r="N7" s="15" t="s">
        <v>34</v>
      </c>
      <c r="O7" s="17"/>
      <c r="P7" s="116" t="s">
        <v>185</v>
      </c>
      <c r="Q7" s="9">
        <v>499032</v>
      </c>
      <c r="R7" s="12">
        <v>503827</v>
      </c>
      <c r="S7" s="11">
        <v>632031</v>
      </c>
    </row>
    <row r="8" spans="1:19" s="69" customFormat="1" ht="28.5" customHeight="1">
      <c r="A8" s="198" t="s">
        <v>109</v>
      </c>
      <c r="B8" s="16" t="s">
        <v>152</v>
      </c>
      <c r="C8" s="70"/>
      <c r="D8" s="70"/>
      <c r="E8" s="71"/>
      <c r="F8" s="72" t="s">
        <v>182</v>
      </c>
      <c r="G8" s="73">
        <v>5825</v>
      </c>
      <c r="H8" s="74">
        <v>5864</v>
      </c>
      <c r="I8" s="52">
        <v>5891</v>
      </c>
      <c r="J8" s="98"/>
      <c r="K8" s="199"/>
      <c r="L8" s="174"/>
      <c r="M8" s="174"/>
      <c r="N8" s="174" t="s">
        <v>186</v>
      </c>
      <c r="O8" s="17" t="s">
        <v>45</v>
      </c>
      <c r="P8" s="116"/>
      <c r="Q8" s="9">
        <v>482259</v>
      </c>
      <c r="R8" s="12">
        <v>487752</v>
      </c>
      <c r="S8" s="11">
        <v>607701</v>
      </c>
    </row>
    <row r="9" spans="1:19" s="69" customFormat="1" ht="28.5" customHeight="1">
      <c r="A9" s="199"/>
      <c r="B9" s="15" t="s">
        <v>10</v>
      </c>
      <c r="C9" s="15"/>
      <c r="D9" s="15"/>
      <c r="E9" s="17"/>
      <c r="F9" s="75" t="s">
        <v>184</v>
      </c>
      <c r="G9" s="9">
        <v>4625</v>
      </c>
      <c r="H9" s="12">
        <v>4626</v>
      </c>
      <c r="I9" s="11">
        <v>4608</v>
      </c>
      <c r="J9" s="98"/>
      <c r="K9" s="199"/>
      <c r="L9" s="174"/>
      <c r="M9" s="174"/>
      <c r="N9" s="174"/>
      <c r="O9" s="17" t="s">
        <v>46</v>
      </c>
      <c r="P9" s="116"/>
      <c r="Q9" s="9">
        <v>16683</v>
      </c>
      <c r="R9" s="12">
        <v>15965</v>
      </c>
      <c r="S9" s="11">
        <v>24110</v>
      </c>
    </row>
    <row r="10" spans="1:19" s="69" customFormat="1" ht="28.5" customHeight="1">
      <c r="A10" s="199"/>
      <c r="B10" s="15" t="s">
        <v>11</v>
      </c>
      <c r="C10" s="15"/>
      <c r="D10" s="15"/>
      <c r="E10" s="17"/>
      <c r="F10" s="75" t="s">
        <v>185</v>
      </c>
      <c r="G10" s="9">
        <v>4607</v>
      </c>
      <c r="H10" s="12">
        <v>4602</v>
      </c>
      <c r="I10" s="11">
        <v>4610</v>
      </c>
      <c r="J10" s="98"/>
      <c r="K10" s="199"/>
      <c r="L10" s="174"/>
      <c r="M10" s="174"/>
      <c r="N10" s="174"/>
      <c r="O10" s="17" t="s">
        <v>47</v>
      </c>
      <c r="P10" s="116"/>
      <c r="Q10" s="9"/>
      <c r="R10" s="12"/>
      <c r="S10" s="11"/>
    </row>
    <row r="11" spans="1:19" s="69" customFormat="1" ht="28.5" customHeight="1">
      <c r="A11" s="199"/>
      <c r="B11" s="180" t="s">
        <v>12</v>
      </c>
      <c r="C11" s="181"/>
      <c r="D11" s="182"/>
      <c r="E11" s="17" t="s">
        <v>187</v>
      </c>
      <c r="F11" s="75" t="s">
        <v>188</v>
      </c>
      <c r="G11" s="35">
        <f>IF(G8=0,"",G10/G8*100)</f>
        <v>79.0901287553648</v>
      </c>
      <c r="H11" s="36">
        <f>IF(H8=0,"",H10/H8*100)</f>
        <v>78.47885402455663</v>
      </c>
      <c r="I11" s="103">
        <f>IF(I8=0,"",I10/I8*100)</f>
        <v>78.2549652011543</v>
      </c>
      <c r="J11" s="99"/>
      <c r="K11" s="199"/>
      <c r="L11" s="174"/>
      <c r="M11" s="174"/>
      <c r="N11" s="15" t="s">
        <v>48</v>
      </c>
      <c r="O11" s="17"/>
      <c r="P11" s="116" t="s">
        <v>189</v>
      </c>
      <c r="Q11" s="9">
        <v>1124</v>
      </c>
      <c r="R11" s="12">
        <v>1975</v>
      </c>
      <c r="S11" s="11">
        <v>983</v>
      </c>
    </row>
    <row r="12" spans="1:19" s="69" customFormat="1" ht="28.5" customHeight="1">
      <c r="A12" s="199"/>
      <c r="B12" s="183"/>
      <c r="C12" s="184"/>
      <c r="D12" s="185"/>
      <c r="E12" s="17" t="s">
        <v>190</v>
      </c>
      <c r="F12" s="75" t="s">
        <v>188</v>
      </c>
      <c r="G12" s="35">
        <f>IF(G9=0,"",G10/G9*100)</f>
        <v>99.61081081081082</v>
      </c>
      <c r="H12" s="36">
        <f>IF(H9=0,"",H10/H9*100)</f>
        <v>99.48119325551232</v>
      </c>
      <c r="I12" s="103">
        <f>IF(I9=0,"",I10/I9*100)</f>
        <v>100.04340277777777</v>
      </c>
      <c r="J12" s="99"/>
      <c r="K12" s="199"/>
      <c r="L12" s="174"/>
      <c r="M12" s="174"/>
      <c r="N12" s="37" t="s">
        <v>186</v>
      </c>
      <c r="O12" s="17" t="s">
        <v>169</v>
      </c>
      <c r="P12" s="116"/>
      <c r="Q12" s="9"/>
      <c r="R12" s="12"/>
      <c r="S12" s="11"/>
    </row>
    <row r="13" spans="1:19" s="69" customFormat="1" ht="28.5" customHeight="1">
      <c r="A13" s="199"/>
      <c r="B13" s="180" t="s">
        <v>191</v>
      </c>
      <c r="C13" s="181"/>
      <c r="D13" s="182"/>
      <c r="E13" s="17" t="s">
        <v>15</v>
      </c>
      <c r="F13" s="75"/>
      <c r="G13" s="9">
        <v>3</v>
      </c>
      <c r="H13" s="12">
        <v>3</v>
      </c>
      <c r="I13" s="11">
        <v>3</v>
      </c>
      <c r="J13" s="98"/>
      <c r="K13" s="199"/>
      <c r="L13" s="174"/>
      <c r="M13" s="15" t="s">
        <v>49</v>
      </c>
      <c r="N13" s="37"/>
      <c r="O13" s="33"/>
      <c r="P13" s="116" t="s">
        <v>192</v>
      </c>
      <c r="Q13" s="9"/>
      <c r="R13" s="12">
        <v>10701</v>
      </c>
      <c r="S13" s="11"/>
    </row>
    <row r="14" spans="1:19" s="69" customFormat="1" ht="28.5" customHeight="1">
      <c r="A14" s="199"/>
      <c r="B14" s="183"/>
      <c r="C14" s="184"/>
      <c r="D14" s="185"/>
      <c r="E14" s="17" t="s">
        <v>16</v>
      </c>
      <c r="F14" s="75" t="s">
        <v>193</v>
      </c>
      <c r="G14" s="9">
        <v>41987</v>
      </c>
      <c r="H14" s="12">
        <v>41987</v>
      </c>
      <c r="I14" s="11">
        <v>41987</v>
      </c>
      <c r="J14" s="98"/>
      <c r="K14" s="199"/>
      <c r="L14" s="15" t="s">
        <v>50</v>
      </c>
      <c r="M14" s="15"/>
      <c r="N14" s="15"/>
      <c r="O14" s="17"/>
      <c r="P14" s="116" t="s">
        <v>194</v>
      </c>
      <c r="Q14" s="9">
        <v>504729</v>
      </c>
      <c r="R14" s="12">
        <v>516630</v>
      </c>
      <c r="S14" s="11">
        <v>623472</v>
      </c>
    </row>
    <row r="15" spans="1:19" s="69" customFormat="1" ht="28.5" customHeight="1" thickBot="1">
      <c r="A15" s="200"/>
      <c r="B15" s="24" t="s">
        <v>17</v>
      </c>
      <c r="C15" s="25"/>
      <c r="D15" s="25"/>
      <c r="E15" s="25"/>
      <c r="F15" s="76" t="s">
        <v>195</v>
      </c>
      <c r="G15" s="49">
        <v>400121</v>
      </c>
      <c r="H15" s="50">
        <v>393575</v>
      </c>
      <c r="I15" s="104">
        <v>394196</v>
      </c>
      <c r="J15" s="98"/>
      <c r="K15" s="199"/>
      <c r="L15" s="174" t="s">
        <v>183</v>
      </c>
      <c r="M15" s="15" t="s">
        <v>51</v>
      </c>
      <c r="N15" s="15"/>
      <c r="O15" s="17"/>
      <c r="P15" s="116" t="s">
        <v>196</v>
      </c>
      <c r="Q15" s="9">
        <v>504729</v>
      </c>
      <c r="R15" s="12">
        <v>508773</v>
      </c>
      <c r="S15" s="11">
        <v>623472</v>
      </c>
    </row>
    <row r="16" spans="1:19" s="69" customFormat="1" ht="28.5" customHeight="1">
      <c r="A16" s="201" t="s">
        <v>4</v>
      </c>
      <c r="B16" s="23" t="s">
        <v>18</v>
      </c>
      <c r="C16" s="29"/>
      <c r="D16" s="29"/>
      <c r="E16" s="29"/>
      <c r="F16" s="77" t="s">
        <v>197</v>
      </c>
      <c r="G16" s="6"/>
      <c r="H16" s="8"/>
      <c r="I16" s="7"/>
      <c r="J16" s="98"/>
      <c r="K16" s="199"/>
      <c r="L16" s="174"/>
      <c r="M16" s="174" t="s">
        <v>183</v>
      </c>
      <c r="N16" s="15" t="s">
        <v>52</v>
      </c>
      <c r="O16" s="17"/>
      <c r="P16" s="116" t="s">
        <v>198</v>
      </c>
      <c r="Q16" s="9">
        <v>494841</v>
      </c>
      <c r="R16" s="12">
        <v>499092</v>
      </c>
      <c r="S16" s="11">
        <v>614293</v>
      </c>
    </row>
    <row r="17" spans="1:19" s="69" customFormat="1" ht="28.5" customHeight="1">
      <c r="A17" s="199"/>
      <c r="B17" s="17" t="s">
        <v>19</v>
      </c>
      <c r="C17" s="27"/>
      <c r="D17" s="27"/>
      <c r="E17" s="27"/>
      <c r="F17" s="77" t="s">
        <v>197</v>
      </c>
      <c r="G17" s="9">
        <v>272345</v>
      </c>
      <c r="H17" s="12">
        <v>275857</v>
      </c>
      <c r="I17" s="11">
        <v>341870</v>
      </c>
      <c r="J17" s="98"/>
      <c r="K17" s="199"/>
      <c r="L17" s="174"/>
      <c r="M17" s="174"/>
      <c r="N17" s="174" t="s">
        <v>186</v>
      </c>
      <c r="O17" s="17" t="s">
        <v>53</v>
      </c>
      <c r="P17" s="116"/>
      <c r="Q17" s="9">
        <v>64596</v>
      </c>
      <c r="R17" s="12">
        <v>40714</v>
      </c>
      <c r="S17" s="11">
        <v>45760</v>
      </c>
    </row>
    <row r="18" spans="1:19" s="69" customFormat="1" ht="28.5" customHeight="1">
      <c r="A18" s="199"/>
      <c r="B18" s="17" t="s">
        <v>149</v>
      </c>
      <c r="C18" s="27"/>
      <c r="D18" s="27"/>
      <c r="E18" s="27"/>
      <c r="F18" s="77" t="s">
        <v>197</v>
      </c>
      <c r="G18" s="9">
        <v>267006</v>
      </c>
      <c r="H18" s="12">
        <v>268972</v>
      </c>
      <c r="I18" s="11">
        <v>332942</v>
      </c>
      <c r="J18" s="98"/>
      <c r="K18" s="199"/>
      <c r="L18" s="174"/>
      <c r="M18" s="174"/>
      <c r="N18" s="174"/>
      <c r="O18" s="17" t="s">
        <v>54</v>
      </c>
      <c r="P18" s="116"/>
      <c r="Q18" s="9">
        <v>15523</v>
      </c>
      <c r="R18" s="12">
        <v>14819</v>
      </c>
      <c r="S18" s="11">
        <v>22564</v>
      </c>
    </row>
    <row r="19" spans="1:19" s="69" customFormat="1" ht="28.5" customHeight="1">
      <c r="A19" s="199"/>
      <c r="B19" s="17" t="s">
        <v>20</v>
      </c>
      <c r="C19" s="27"/>
      <c r="D19" s="27"/>
      <c r="E19" s="27"/>
      <c r="F19" s="77" t="s">
        <v>197</v>
      </c>
      <c r="G19" s="9">
        <v>60</v>
      </c>
      <c r="H19" s="12">
        <v>51</v>
      </c>
      <c r="I19" s="11">
        <v>58</v>
      </c>
      <c r="J19" s="98"/>
      <c r="K19" s="199"/>
      <c r="L19" s="174"/>
      <c r="M19" s="174"/>
      <c r="N19" s="174"/>
      <c r="O19" s="17" t="s">
        <v>55</v>
      </c>
      <c r="P19" s="116"/>
      <c r="Q19" s="9">
        <v>118564</v>
      </c>
      <c r="R19" s="12">
        <v>123509</v>
      </c>
      <c r="S19" s="11">
        <v>125153</v>
      </c>
    </row>
    <row r="20" spans="1:19" s="69" customFormat="1" ht="28.5" customHeight="1" thickBot="1">
      <c r="A20" s="202"/>
      <c r="B20" s="24" t="s">
        <v>21</v>
      </c>
      <c r="C20" s="25"/>
      <c r="D20" s="25"/>
      <c r="E20" s="25"/>
      <c r="F20" s="77" t="s">
        <v>197</v>
      </c>
      <c r="G20" s="44">
        <v>5293</v>
      </c>
      <c r="H20" s="78">
        <v>6884</v>
      </c>
      <c r="I20" s="89">
        <v>8845</v>
      </c>
      <c r="J20" s="98"/>
      <c r="K20" s="199"/>
      <c r="L20" s="174"/>
      <c r="M20" s="174"/>
      <c r="N20" s="174"/>
      <c r="O20" s="177" t="s">
        <v>56</v>
      </c>
      <c r="P20" s="178"/>
      <c r="Q20" s="9">
        <v>262871</v>
      </c>
      <c r="R20" s="12">
        <v>266813</v>
      </c>
      <c r="S20" s="11">
        <v>331388</v>
      </c>
    </row>
    <row r="21" spans="1:19" s="69" customFormat="1" ht="28.5" customHeight="1">
      <c r="A21" s="198" t="s">
        <v>110</v>
      </c>
      <c r="B21" s="23" t="s">
        <v>22</v>
      </c>
      <c r="C21" s="79"/>
      <c r="D21" s="79"/>
      <c r="E21" s="79"/>
      <c r="F21" s="72"/>
      <c r="G21" s="65">
        <v>35358</v>
      </c>
      <c r="H21" s="133">
        <v>35358</v>
      </c>
      <c r="I21" s="134">
        <v>35358</v>
      </c>
      <c r="J21" s="100"/>
      <c r="K21" s="199"/>
      <c r="L21" s="174"/>
      <c r="M21" s="174"/>
      <c r="N21" s="15" t="s">
        <v>57</v>
      </c>
      <c r="O21" s="17"/>
      <c r="P21" s="116" t="s">
        <v>199</v>
      </c>
      <c r="Q21" s="9">
        <v>9888</v>
      </c>
      <c r="R21" s="12">
        <v>9681</v>
      </c>
      <c r="S21" s="11">
        <v>9179</v>
      </c>
    </row>
    <row r="22" spans="1:19" s="69" customFormat="1" ht="28.5" customHeight="1">
      <c r="A22" s="199"/>
      <c r="B22" s="17" t="s">
        <v>23</v>
      </c>
      <c r="C22" s="27"/>
      <c r="D22" s="27"/>
      <c r="E22" s="27"/>
      <c r="F22" s="75" t="s">
        <v>193</v>
      </c>
      <c r="G22" s="9"/>
      <c r="H22" s="12"/>
      <c r="I22" s="11"/>
      <c r="J22" s="98"/>
      <c r="K22" s="199"/>
      <c r="L22" s="174"/>
      <c r="M22" s="174"/>
      <c r="N22" s="37" t="s">
        <v>186</v>
      </c>
      <c r="O22" s="17" t="s">
        <v>36</v>
      </c>
      <c r="P22" s="116"/>
      <c r="Q22" s="9">
        <v>9193</v>
      </c>
      <c r="R22" s="12">
        <v>9171</v>
      </c>
      <c r="S22" s="11">
        <v>9004</v>
      </c>
    </row>
    <row r="23" spans="1:19" s="69" customFormat="1" ht="28.5" customHeight="1">
      <c r="A23" s="199"/>
      <c r="B23" s="17" t="s">
        <v>24</v>
      </c>
      <c r="C23" s="27"/>
      <c r="D23" s="27"/>
      <c r="E23" s="27"/>
      <c r="F23" s="75" t="s">
        <v>100</v>
      </c>
      <c r="G23" s="9">
        <v>360</v>
      </c>
      <c r="H23" s="12">
        <v>360</v>
      </c>
      <c r="I23" s="11">
        <v>360</v>
      </c>
      <c r="J23" s="98"/>
      <c r="K23" s="199"/>
      <c r="L23" s="174"/>
      <c r="M23" s="15" t="s">
        <v>58</v>
      </c>
      <c r="N23" s="15"/>
      <c r="O23" s="17"/>
      <c r="P23" s="116" t="s">
        <v>200</v>
      </c>
      <c r="Q23" s="9"/>
      <c r="R23" s="12">
        <v>7857</v>
      </c>
      <c r="S23" s="11"/>
    </row>
    <row r="24" spans="1:19" s="69" customFormat="1" ht="28.5" customHeight="1">
      <c r="A24" s="199"/>
      <c r="B24" s="17" t="s">
        <v>25</v>
      </c>
      <c r="C24" s="27"/>
      <c r="D24" s="27"/>
      <c r="E24" s="27"/>
      <c r="F24" s="75" t="s">
        <v>176</v>
      </c>
      <c r="G24" s="9">
        <v>73.03</v>
      </c>
      <c r="H24" s="12">
        <v>73.03</v>
      </c>
      <c r="I24" s="11">
        <v>73.03</v>
      </c>
      <c r="J24" s="98"/>
      <c r="K24" s="199"/>
      <c r="L24" s="15" t="s">
        <v>59</v>
      </c>
      <c r="M24" s="15"/>
      <c r="N24" s="15"/>
      <c r="O24" s="17"/>
      <c r="P24" s="116"/>
      <c r="Q24" s="164">
        <f>Q6-Q15</f>
        <v>-4573</v>
      </c>
      <c r="R24" s="165">
        <f>R6-R15</f>
        <v>-2971</v>
      </c>
      <c r="S24" s="167">
        <f>S6-S15</f>
        <v>9542</v>
      </c>
    </row>
    <row r="25" spans="1:19" s="69" customFormat="1" ht="28.5" customHeight="1" thickBot="1">
      <c r="A25" s="199"/>
      <c r="B25" s="17" t="s">
        <v>159</v>
      </c>
      <c r="C25" s="27"/>
      <c r="D25" s="27"/>
      <c r="E25" s="27"/>
      <c r="F25" s="75" t="s">
        <v>176</v>
      </c>
      <c r="G25" s="9">
        <v>75.81</v>
      </c>
      <c r="H25" s="12">
        <v>75.81</v>
      </c>
      <c r="I25" s="11">
        <v>75.81</v>
      </c>
      <c r="J25" s="98"/>
      <c r="K25" s="202"/>
      <c r="L25" s="21" t="s">
        <v>60</v>
      </c>
      <c r="M25" s="21"/>
      <c r="N25" s="21"/>
      <c r="O25" s="22"/>
      <c r="P25" s="117"/>
      <c r="Q25" s="168">
        <f>Q5-Q14</f>
        <v>-4573</v>
      </c>
      <c r="R25" s="169">
        <f>R5-R14</f>
        <v>-127</v>
      </c>
      <c r="S25" s="170">
        <f>S5-S14</f>
        <v>9542</v>
      </c>
    </row>
    <row r="26" spans="1:19" s="69" customFormat="1" ht="28.5" customHeight="1">
      <c r="A26" s="199"/>
      <c r="B26" s="17" t="s">
        <v>163</v>
      </c>
      <c r="C26" s="27"/>
      <c r="D26" s="27"/>
      <c r="E26" s="27"/>
      <c r="F26" s="75" t="s">
        <v>176</v>
      </c>
      <c r="G26" s="9"/>
      <c r="H26" s="12"/>
      <c r="I26" s="11"/>
      <c r="J26" s="98"/>
      <c r="K26" s="198" t="s">
        <v>157</v>
      </c>
      <c r="L26" s="23" t="s">
        <v>61</v>
      </c>
      <c r="M26" s="29"/>
      <c r="N26" s="29"/>
      <c r="O26" s="29"/>
      <c r="P26" s="118" t="s">
        <v>201</v>
      </c>
      <c r="Q26" s="73">
        <v>58154</v>
      </c>
      <c r="R26" s="74">
        <v>60110</v>
      </c>
      <c r="S26" s="52">
        <v>50359</v>
      </c>
    </row>
    <row r="27" spans="1:19" s="69" customFormat="1" ht="28.5" customHeight="1">
      <c r="A27" s="199"/>
      <c r="B27" s="192" t="s">
        <v>177</v>
      </c>
      <c r="C27" s="193"/>
      <c r="D27" s="22" t="s">
        <v>160</v>
      </c>
      <c r="E27" s="30"/>
      <c r="F27" s="75" t="s">
        <v>167</v>
      </c>
      <c r="G27" s="80">
        <v>82.4</v>
      </c>
      <c r="H27" s="81">
        <v>82.4</v>
      </c>
      <c r="I27" s="105">
        <v>82.4</v>
      </c>
      <c r="J27" s="101"/>
      <c r="K27" s="199"/>
      <c r="L27" s="174" t="s">
        <v>186</v>
      </c>
      <c r="M27" s="15" t="s">
        <v>62</v>
      </c>
      <c r="N27" s="15"/>
      <c r="O27" s="17"/>
      <c r="P27" s="116"/>
      <c r="Q27" s="9">
        <v>50000</v>
      </c>
      <c r="R27" s="12">
        <v>45000</v>
      </c>
      <c r="S27" s="11">
        <v>40000</v>
      </c>
    </row>
    <row r="28" spans="1:19" s="69" customFormat="1" ht="28.5" customHeight="1" thickBot="1">
      <c r="A28" s="202"/>
      <c r="B28" s="194"/>
      <c r="C28" s="195"/>
      <c r="D28" s="17" t="s">
        <v>163</v>
      </c>
      <c r="E28" s="28"/>
      <c r="F28" s="68" t="s">
        <v>168</v>
      </c>
      <c r="G28" s="82"/>
      <c r="H28" s="83"/>
      <c r="I28" s="106"/>
      <c r="J28" s="101"/>
      <c r="K28" s="199"/>
      <c r="L28" s="174"/>
      <c r="M28" s="15" t="s">
        <v>63</v>
      </c>
      <c r="N28" s="15"/>
      <c r="O28" s="17"/>
      <c r="P28" s="116"/>
      <c r="Q28" s="9"/>
      <c r="R28" s="12"/>
      <c r="S28" s="11"/>
    </row>
    <row r="29" spans="1:19" s="69" customFormat="1" ht="28.5" customHeight="1">
      <c r="A29" s="198" t="s">
        <v>99</v>
      </c>
      <c r="B29" s="16" t="s">
        <v>26</v>
      </c>
      <c r="C29" s="70"/>
      <c r="D29" s="70"/>
      <c r="E29" s="71"/>
      <c r="F29" s="84"/>
      <c r="G29" s="6">
        <v>6</v>
      </c>
      <c r="H29" s="8">
        <v>6</v>
      </c>
      <c r="I29" s="7">
        <v>6</v>
      </c>
      <c r="J29" s="98"/>
      <c r="K29" s="199"/>
      <c r="L29" s="174"/>
      <c r="M29" s="15" t="s">
        <v>64</v>
      </c>
      <c r="N29" s="15"/>
      <c r="O29" s="17"/>
      <c r="P29" s="116"/>
      <c r="Q29" s="9">
        <v>8154</v>
      </c>
      <c r="R29" s="12">
        <v>15110</v>
      </c>
      <c r="S29" s="11">
        <v>10359</v>
      </c>
    </row>
    <row r="30" spans="1:19" s="69" customFormat="1" ht="28.5" customHeight="1">
      <c r="A30" s="199"/>
      <c r="B30" s="15" t="s">
        <v>27</v>
      </c>
      <c r="C30" s="37"/>
      <c r="D30" s="37"/>
      <c r="E30" s="33"/>
      <c r="F30" s="85"/>
      <c r="G30" s="9">
        <v>2</v>
      </c>
      <c r="H30" s="12">
        <v>3</v>
      </c>
      <c r="I30" s="11">
        <v>3</v>
      </c>
      <c r="J30" s="98"/>
      <c r="K30" s="199"/>
      <c r="L30" s="17" t="s">
        <v>65</v>
      </c>
      <c r="M30" s="27"/>
      <c r="N30" s="27"/>
      <c r="O30" s="27"/>
      <c r="P30" s="116" t="s">
        <v>202</v>
      </c>
      <c r="Q30" s="9">
        <v>215411</v>
      </c>
      <c r="R30" s="12">
        <v>194564</v>
      </c>
      <c r="S30" s="11">
        <v>166075</v>
      </c>
    </row>
    <row r="31" spans="1:19" s="69" customFormat="1" ht="28.5" customHeight="1" thickBot="1">
      <c r="A31" s="200"/>
      <c r="B31" s="24"/>
      <c r="C31" s="25" t="s">
        <v>203</v>
      </c>
      <c r="D31" s="25" t="s">
        <v>101</v>
      </c>
      <c r="E31" s="25"/>
      <c r="F31" s="86"/>
      <c r="G31" s="44">
        <f>SUM(G29:G30)</f>
        <v>8</v>
      </c>
      <c r="H31" s="45">
        <f>SUM(H29:H30)</f>
        <v>9</v>
      </c>
      <c r="I31" s="46">
        <f>SUM(I29:I30)</f>
        <v>9</v>
      </c>
      <c r="J31" s="102"/>
      <c r="K31" s="199"/>
      <c r="L31" s="174" t="s">
        <v>186</v>
      </c>
      <c r="M31" s="15" t="s">
        <v>66</v>
      </c>
      <c r="N31" s="15"/>
      <c r="O31" s="17"/>
      <c r="P31" s="116"/>
      <c r="Q31" s="9">
        <v>187735</v>
      </c>
      <c r="R31" s="12">
        <v>166647</v>
      </c>
      <c r="S31" s="11">
        <v>137215</v>
      </c>
    </row>
    <row r="32" spans="1:19" s="69" customFormat="1" ht="28.5" customHeight="1">
      <c r="A32" s="198" t="s">
        <v>0</v>
      </c>
      <c r="B32" s="23" t="s">
        <v>29</v>
      </c>
      <c r="C32" s="79"/>
      <c r="D32" s="79"/>
      <c r="E32" s="79"/>
      <c r="F32" s="84" t="s">
        <v>204</v>
      </c>
      <c r="G32" s="87">
        <v>0.7</v>
      </c>
      <c r="H32" s="88">
        <v>0.7</v>
      </c>
      <c r="I32" s="107">
        <v>0.845</v>
      </c>
      <c r="J32" s="99"/>
      <c r="K32" s="199"/>
      <c r="L32" s="174"/>
      <c r="M32" s="15" t="s">
        <v>67</v>
      </c>
      <c r="N32" s="15"/>
      <c r="O32" s="17"/>
      <c r="P32" s="116"/>
      <c r="Q32" s="9">
        <v>27676</v>
      </c>
      <c r="R32" s="12">
        <v>27917</v>
      </c>
      <c r="S32" s="11">
        <v>28860</v>
      </c>
    </row>
    <row r="33" spans="1:19" s="69" customFormat="1" ht="28.5" customHeight="1">
      <c r="A33" s="199"/>
      <c r="B33" s="15" t="s">
        <v>150</v>
      </c>
      <c r="C33" s="37"/>
      <c r="D33" s="37"/>
      <c r="E33" s="33"/>
      <c r="F33" s="75" t="s">
        <v>165</v>
      </c>
      <c r="G33" s="35">
        <v>0.7</v>
      </c>
      <c r="H33" s="36">
        <v>0.7</v>
      </c>
      <c r="I33" s="103">
        <v>0.878</v>
      </c>
      <c r="J33" s="99"/>
      <c r="K33" s="199"/>
      <c r="L33" s="15" t="s">
        <v>68</v>
      </c>
      <c r="M33" s="37"/>
      <c r="N33" s="37"/>
      <c r="O33" s="33"/>
      <c r="P33" s="116" t="s">
        <v>205</v>
      </c>
      <c r="Q33" s="164">
        <f>Q26-Q30</f>
        <v>-157257</v>
      </c>
      <c r="R33" s="165">
        <f>R26-R30</f>
        <v>-134454</v>
      </c>
      <c r="S33" s="166">
        <f>S26-S30</f>
        <v>-115716</v>
      </c>
    </row>
    <row r="34" spans="1:19" s="69" customFormat="1" ht="28.5" customHeight="1">
      <c r="A34" s="199"/>
      <c r="B34" s="192" t="s">
        <v>178</v>
      </c>
      <c r="C34" s="193"/>
      <c r="D34" s="22" t="s">
        <v>30</v>
      </c>
      <c r="E34" s="30"/>
      <c r="F34" s="75" t="s">
        <v>168</v>
      </c>
      <c r="G34" s="80">
        <v>1806.17</v>
      </c>
      <c r="H34" s="81">
        <v>1813.39</v>
      </c>
      <c r="I34" s="105">
        <v>1825.25</v>
      </c>
      <c r="J34" s="101"/>
      <c r="K34" s="199"/>
      <c r="L34" s="17" t="s">
        <v>69</v>
      </c>
      <c r="M34" s="27"/>
      <c r="N34" s="27"/>
      <c r="O34" s="27"/>
      <c r="P34" s="116" t="s">
        <v>206</v>
      </c>
      <c r="Q34" s="9">
        <v>157257</v>
      </c>
      <c r="R34" s="12">
        <v>134454</v>
      </c>
      <c r="S34" s="11">
        <v>115716</v>
      </c>
    </row>
    <row r="35" spans="1:19" s="69" customFormat="1" ht="28.5" customHeight="1" thickBot="1">
      <c r="A35" s="199"/>
      <c r="B35" s="196"/>
      <c r="C35" s="197"/>
      <c r="D35" s="17" t="s">
        <v>31</v>
      </c>
      <c r="E35" s="27"/>
      <c r="F35" s="75" t="s">
        <v>168</v>
      </c>
      <c r="G35" s="80">
        <v>1832.19</v>
      </c>
      <c r="H35" s="81">
        <v>1836.45</v>
      </c>
      <c r="I35" s="105">
        <v>1804.84</v>
      </c>
      <c r="J35" s="101"/>
      <c r="K35" s="200"/>
      <c r="L35" s="18" t="s">
        <v>70</v>
      </c>
      <c r="M35" s="18"/>
      <c r="N35" s="18"/>
      <c r="O35" s="24"/>
      <c r="P35" s="111"/>
      <c r="Q35" s="47">
        <f>Q33+Q34</f>
        <v>0</v>
      </c>
      <c r="R35" s="45">
        <f>R33+R34</f>
        <v>0</v>
      </c>
      <c r="S35" s="48">
        <f>S33+S34</f>
        <v>0</v>
      </c>
    </row>
    <row r="36" spans="1:19" s="69" customFormat="1" ht="28.5" customHeight="1">
      <c r="A36" s="199"/>
      <c r="B36" s="203" t="s">
        <v>102</v>
      </c>
      <c r="C36" s="204"/>
      <c r="D36" s="17" t="s">
        <v>32</v>
      </c>
      <c r="E36" s="27"/>
      <c r="F36" s="75" t="s">
        <v>103</v>
      </c>
      <c r="G36" s="9">
        <v>768</v>
      </c>
      <c r="H36" s="12">
        <v>767</v>
      </c>
      <c r="I36" s="11">
        <v>768</v>
      </c>
      <c r="J36" s="98"/>
      <c r="K36" s="19" t="s">
        <v>71</v>
      </c>
      <c r="L36" s="20"/>
      <c r="M36" s="20"/>
      <c r="N36" s="20"/>
      <c r="O36" s="26"/>
      <c r="P36" s="119"/>
      <c r="Q36" s="6">
        <v>219113</v>
      </c>
      <c r="R36" s="8">
        <v>184846</v>
      </c>
      <c r="S36" s="7">
        <v>197550</v>
      </c>
    </row>
    <row r="37" spans="1:19" s="69" customFormat="1" ht="28.5" customHeight="1">
      <c r="A37" s="199"/>
      <c r="B37" s="205"/>
      <c r="C37" s="206"/>
      <c r="D37" s="17" t="s">
        <v>33</v>
      </c>
      <c r="E37" s="27"/>
      <c r="F37" s="75" t="s">
        <v>166</v>
      </c>
      <c r="G37" s="9">
        <v>44501</v>
      </c>
      <c r="H37" s="12">
        <v>44828</v>
      </c>
      <c r="I37" s="11">
        <v>55490</v>
      </c>
      <c r="J37" s="98"/>
      <c r="K37" s="14" t="s">
        <v>72</v>
      </c>
      <c r="L37" s="15"/>
      <c r="M37" s="15"/>
      <c r="N37" s="15"/>
      <c r="O37" s="17"/>
      <c r="P37" s="116"/>
      <c r="Q37" s="9"/>
      <c r="R37" s="12"/>
      <c r="S37" s="11"/>
    </row>
    <row r="38" spans="1:19" s="69" customFormat="1" ht="28.5" customHeight="1" thickBot="1">
      <c r="A38" s="200"/>
      <c r="B38" s="207"/>
      <c r="C38" s="208"/>
      <c r="D38" s="24" t="s">
        <v>34</v>
      </c>
      <c r="E38" s="25"/>
      <c r="F38" s="76" t="s">
        <v>104</v>
      </c>
      <c r="G38" s="49">
        <v>80392</v>
      </c>
      <c r="H38" s="50">
        <v>81310</v>
      </c>
      <c r="I38" s="104">
        <v>101320</v>
      </c>
      <c r="J38" s="98"/>
      <c r="K38" s="56" t="s">
        <v>73</v>
      </c>
      <c r="L38" s="25"/>
      <c r="M38" s="25"/>
      <c r="N38" s="25"/>
      <c r="O38" s="25"/>
      <c r="P38" s="117"/>
      <c r="Q38" s="44">
        <v>621384</v>
      </c>
      <c r="R38" s="78">
        <v>609281</v>
      </c>
      <c r="S38" s="89">
        <v>694692</v>
      </c>
    </row>
    <row r="39" spans="1:19" s="69" customFormat="1" ht="28.5" customHeight="1">
      <c r="A39" s="201" t="s">
        <v>105</v>
      </c>
      <c r="B39" s="23" t="s">
        <v>35</v>
      </c>
      <c r="C39" s="29"/>
      <c r="D39" s="29"/>
      <c r="E39" s="29"/>
      <c r="F39" s="77" t="s">
        <v>188</v>
      </c>
      <c r="G39" s="90">
        <v>13.2</v>
      </c>
      <c r="H39" s="91">
        <v>8.2</v>
      </c>
      <c r="I39" s="108">
        <v>7.6</v>
      </c>
      <c r="J39" s="99"/>
      <c r="K39" s="198" t="s">
        <v>114</v>
      </c>
      <c r="L39" s="173" t="s">
        <v>115</v>
      </c>
      <c r="M39" s="16" t="s">
        <v>74</v>
      </c>
      <c r="N39" s="16"/>
      <c r="O39" s="23"/>
      <c r="P39" s="118"/>
      <c r="Q39" s="73">
        <v>3810900</v>
      </c>
      <c r="R39" s="74">
        <v>3797277</v>
      </c>
      <c r="S39" s="52">
        <v>3793739</v>
      </c>
    </row>
    <row r="40" spans="1:19" s="69" customFormat="1" ht="28.5" customHeight="1">
      <c r="A40" s="199"/>
      <c r="B40" s="17" t="s">
        <v>36</v>
      </c>
      <c r="C40" s="27"/>
      <c r="D40" s="27"/>
      <c r="E40" s="27"/>
      <c r="F40" s="75" t="s">
        <v>188</v>
      </c>
      <c r="G40" s="35">
        <v>1.9</v>
      </c>
      <c r="H40" s="36">
        <v>1.9</v>
      </c>
      <c r="I40" s="103">
        <v>1.5</v>
      </c>
      <c r="J40" s="99"/>
      <c r="K40" s="199"/>
      <c r="L40" s="174"/>
      <c r="M40" s="174" t="s">
        <v>186</v>
      </c>
      <c r="N40" s="15" t="s">
        <v>75</v>
      </c>
      <c r="O40" s="17"/>
      <c r="P40" s="116"/>
      <c r="Q40" s="9">
        <v>5774767</v>
      </c>
      <c r="R40" s="12">
        <v>5875597</v>
      </c>
      <c r="S40" s="11">
        <v>5989302</v>
      </c>
    </row>
    <row r="41" spans="1:19" s="69" customFormat="1" ht="28.5" customHeight="1">
      <c r="A41" s="199"/>
      <c r="B41" s="17" t="s">
        <v>37</v>
      </c>
      <c r="C41" s="27"/>
      <c r="D41" s="27"/>
      <c r="E41" s="27"/>
      <c r="F41" s="75" t="s">
        <v>188</v>
      </c>
      <c r="G41" s="35">
        <v>24.2</v>
      </c>
      <c r="H41" s="36">
        <v>25</v>
      </c>
      <c r="I41" s="103">
        <v>20.8</v>
      </c>
      <c r="J41" s="99"/>
      <c r="K41" s="199"/>
      <c r="L41" s="174"/>
      <c r="M41" s="174"/>
      <c r="N41" s="15" t="s">
        <v>170</v>
      </c>
      <c r="O41" s="33"/>
      <c r="P41" s="120"/>
      <c r="Q41" s="9">
        <v>1987372</v>
      </c>
      <c r="R41" s="12">
        <v>2101825</v>
      </c>
      <c r="S41" s="11">
        <v>2219068</v>
      </c>
    </row>
    <row r="42" spans="1:19" s="69" customFormat="1" ht="28.5" customHeight="1">
      <c r="A42" s="199"/>
      <c r="B42" s="17" t="s">
        <v>161</v>
      </c>
      <c r="C42" s="27"/>
      <c r="D42" s="27"/>
      <c r="E42" s="27"/>
      <c r="F42" s="75" t="s">
        <v>188</v>
      </c>
      <c r="G42" s="35">
        <v>53.7</v>
      </c>
      <c r="H42" s="36">
        <v>54</v>
      </c>
      <c r="I42" s="103">
        <v>55.1</v>
      </c>
      <c r="J42" s="99"/>
      <c r="K42" s="199"/>
      <c r="L42" s="174"/>
      <c r="M42" s="15" t="s">
        <v>76</v>
      </c>
      <c r="N42" s="15"/>
      <c r="O42" s="17"/>
      <c r="P42" s="116"/>
      <c r="Q42" s="9">
        <v>267519</v>
      </c>
      <c r="R42" s="12">
        <v>246150</v>
      </c>
      <c r="S42" s="11">
        <v>285918</v>
      </c>
    </row>
    <row r="43" spans="1:19" s="69" customFormat="1" ht="28.5" customHeight="1" thickBot="1">
      <c r="A43" s="202"/>
      <c r="B43" s="24" t="s">
        <v>38</v>
      </c>
      <c r="C43" s="25"/>
      <c r="D43" s="25"/>
      <c r="E43" s="25"/>
      <c r="F43" s="68" t="s">
        <v>188</v>
      </c>
      <c r="G43" s="92">
        <v>7</v>
      </c>
      <c r="H43" s="93">
        <v>10.9</v>
      </c>
      <c r="I43" s="109">
        <v>15</v>
      </c>
      <c r="J43" s="99"/>
      <c r="K43" s="199"/>
      <c r="L43" s="174"/>
      <c r="M43" s="174" t="s">
        <v>186</v>
      </c>
      <c r="N43" s="15" t="s">
        <v>77</v>
      </c>
      <c r="O43" s="17"/>
      <c r="P43" s="116"/>
      <c r="Q43" s="9">
        <v>192271</v>
      </c>
      <c r="R43" s="12">
        <v>175274</v>
      </c>
      <c r="S43" s="11">
        <v>206841</v>
      </c>
    </row>
    <row r="44" spans="1:19" s="69" customFormat="1" ht="28.5" customHeight="1">
      <c r="A44" s="198" t="s">
        <v>1</v>
      </c>
      <c r="B44" s="23" t="s">
        <v>151</v>
      </c>
      <c r="C44" s="29"/>
      <c r="D44" s="29"/>
      <c r="E44" s="29"/>
      <c r="F44" s="72" t="s">
        <v>188</v>
      </c>
      <c r="G44" s="87">
        <v>86.5</v>
      </c>
      <c r="H44" s="88">
        <v>86.4</v>
      </c>
      <c r="I44" s="107">
        <v>85.9</v>
      </c>
      <c r="J44" s="99"/>
      <c r="K44" s="199"/>
      <c r="L44" s="174"/>
      <c r="M44" s="174"/>
      <c r="N44" s="15" t="s">
        <v>78</v>
      </c>
      <c r="O44" s="17"/>
      <c r="P44" s="116"/>
      <c r="Q44" s="9">
        <v>71470</v>
      </c>
      <c r="R44" s="12">
        <v>67140</v>
      </c>
      <c r="S44" s="11">
        <v>75317</v>
      </c>
    </row>
    <row r="45" spans="1:19" s="69" customFormat="1" ht="28.5" customHeight="1">
      <c r="A45" s="199"/>
      <c r="B45" s="17" t="s">
        <v>39</v>
      </c>
      <c r="C45" s="27"/>
      <c r="D45" s="27"/>
      <c r="E45" s="27"/>
      <c r="F45" s="75" t="s">
        <v>188</v>
      </c>
      <c r="G45" s="35">
        <v>552.7</v>
      </c>
      <c r="H45" s="36">
        <v>401.2</v>
      </c>
      <c r="I45" s="103">
        <v>323.6</v>
      </c>
      <c r="J45" s="99"/>
      <c r="K45" s="199"/>
      <c r="L45" s="174"/>
      <c r="M45" s="174"/>
      <c r="N45" s="15" t="s">
        <v>79</v>
      </c>
      <c r="O45" s="17"/>
      <c r="P45" s="116"/>
      <c r="Q45" s="9">
        <v>3778</v>
      </c>
      <c r="R45" s="12">
        <v>3736</v>
      </c>
      <c r="S45" s="11">
        <v>3760</v>
      </c>
    </row>
    <row r="46" spans="1:19" s="69" customFormat="1" ht="28.5" customHeight="1">
      <c r="A46" s="199"/>
      <c r="B46" s="17" t="s">
        <v>40</v>
      </c>
      <c r="C46" s="27"/>
      <c r="D46" s="27"/>
      <c r="E46" s="27"/>
      <c r="F46" s="75" t="s">
        <v>188</v>
      </c>
      <c r="G46" s="35">
        <v>99.1</v>
      </c>
      <c r="H46" s="36">
        <v>99.4</v>
      </c>
      <c r="I46" s="103">
        <v>101.5</v>
      </c>
      <c r="J46" s="99"/>
      <c r="K46" s="199"/>
      <c r="L46" s="174"/>
      <c r="M46" s="15" t="s">
        <v>80</v>
      </c>
      <c r="N46" s="15"/>
      <c r="O46" s="17"/>
      <c r="P46" s="116"/>
      <c r="Q46" s="9"/>
      <c r="R46" s="12"/>
      <c r="S46" s="11"/>
    </row>
    <row r="47" spans="1:19" s="69" customFormat="1" ht="28.5" customHeight="1">
      <c r="A47" s="199"/>
      <c r="B47" s="17" t="s">
        <v>41</v>
      </c>
      <c r="C47" s="27"/>
      <c r="D47" s="27"/>
      <c r="E47" s="27"/>
      <c r="F47" s="75" t="s">
        <v>188</v>
      </c>
      <c r="G47" s="35">
        <v>100.6</v>
      </c>
      <c r="H47" s="36">
        <v>100.7</v>
      </c>
      <c r="I47" s="103">
        <v>102.7</v>
      </c>
      <c r="J47" s="99"/>
      <c r="K47" s="199"/>
      <c r="L47" s="174"/>
      <c r="M47" s="15" t="s">
        <v>81</v>
      </c>
      <c r="N47" s="15"/>
      <c r="O47" s="17"/>
      <c r="P47" s="116"/>
      <c r="Q47" s="9">
        <f>Q39+Q42+Q46</f>
        <v>4078419</v>
      </c>
      <c r="R47" s="12">
        <f>R39+R42+R46</f>
        <v>4043427</v>
      </c>
      <c r="S47" s="13">
        <f>S39+S42+S46</f>
        <v>4079657</v>
      </c>
    </row>
    <row r="48" spans="1:19" s="69" customFormat="1" ht="28.5" customHeight="1">
      <c r="A48" s="199"/>
      <c r="B48" s="17" t="s">
        <v>116</v>
      </c>
      <c r="C48" s="27"/>
      <c r="D48" s="27"/>
      <c r="E48" s="27"/>
      <c r="F48" s="75" t="s">
        <v>188</v>
      </c>
      <c r="G48" s="35"/>
      <c r="H48" s="36"/>
      <c r="I48" s="103"/>
      <c r="J48" s="99"/>
      <c r="K48" s="199"/>
      <c r="L48" s="174" t="s">
        <v>113</v>
      </c>
      <c r="M48" s="15" t="s">
        <v>82</v>
      </c>
      <c r="N48" s="15"/>
      <c r="O48" s="17"/>
      <c r="P48" s="116"/>
      <c r="Q48" s="9">
        <v>56907</v>
      </c>
      <c r="R48" s="12">
        <v>25207</v>
      </c>
      <c r="S48" s="11">
        <v>11927</v>
      </c>
    </row>
    <row r="49" spans="1:19" s="69" customFormat="1" ht="28.5" customHeight="1">
      <c r="A49" s="199"/>
      <c r="B49" s="17" t="s">
        <v>42</v>
      </c>
      <c r="C49" s="27"/>
      <c r="D49" s="27"/>
      <c r="E49" s="27"/>
      <c r="F49" s="75" t="s">
        <v>188</v>
      </c>
      <c r="G49" s="35"/>
      <c r="H49" s="36"/>
      <c r="I49" s="103"/>
      <c r="J49" s="99"/>
      <c r="K49" s="199"/>
      <c r="L49" s="174"/>
      <c r="M49" s="15" t="s">
        <v>83</v>
      </c>
      <c r="N49" s="15"/>
      <c r="O49" s="17"/>
      <c r="P49" s="116"/>
      <c r="Q49" s="9">
        <v>48406</v>
      </c>
      <c r="R49" s="12">
        <v>61304</v>
      </c>
      <c r="S49" s="11">
        <v>88368</v>
      </c>
    </row>
    <row r="50" spans="1:19" s="69" customFormat="1" ht="28.5" customHeight="1">
      <c r="A50" s="199"/>
      <c r="B50" s="186" t="s">
        <v>2</v>
      </c>
      <c r="C50" s="187"/>
      <c r="D50" s="15" t="s">
        <v>117</v>
      </c>
      <c r="E50" s="17"/>
      <c r="F50" s="34"/>
      <c r="G50" s="35">
        <v>5.7</v>
      </c>
      <c r="H50" s="36">
        <v>5.7</v>
      </c>
      <c r="I50" s="103">
        <v>4.8</v>
      </c>
      <c r="J50" s="99"/>
      <c r="K50" s="199"/>
      <c r="L50" s="174"/>
      <c r="M50" s="174" t="s">
        <v>186</v>
      </c>
      <c r="N50" s="15" t="s">
        <v>84</v>
      </c>
      <c r="O50" s="17"/>
      <c r="P50" s="116"/>
      <c r="Q50" s="9"/>
      <c r="R50" s="12"/>
      <c r="S50" s="11"/>
    </row>
    <row r="51" spans="1:19" s="69" customFormat="1" ht="28.5" customHeight="1">
      <c r="A51" s="199"/>
      <c r="B51" s="188"/>
      <c r="C51" s="189"/>
      <c r="D51" s="15" t="s">
        <v>43</v>
      </c>
      <c r="E51" s="17"/>
      <c r="F51" s="34"/>
      <c r="G51" s="35">
        <v>1.9</v>
      </c>
      <c r="H51" s="36">
        <v>1.9</v>
      </c>
      <c r="I51" s="103">
        <v>1.5</v>
      </c>
      <c r="J51" s="99"/>
      <c r="K51" s="199"/>
      <c r="L51" s="174"/>
      <c r="M51" s="174"/>
      <c r="N51" s="15" t="s">
        <v>85</v>
      </c>
      <c r="O51" s="17"/>
      <c r="P51" s="116"/>
      <c r="Q51" s="9">
        <v>41420</v>
      </c>
      <c r="R51" s="12">
        <v>50171</v>
      </c>
      <c r="S51" s="11">
        <v>82178</v>
      </c>
    </row>
    <row r="52" spans="1:19" s="69" customFormat="1" ht="28.5" customHeight="1">
      <c r="A52" s="199"/>
      <c r="B52" s="188"/>
      <c r="C52" s="189"/>
      <c r="D52" s="15" t="s">
        <v>118</v>
      </c>
      <c r="E52" s="17"/>
      <c r="F52" s="34"/>
      <c r="G52" s="35">
        <v>7.6</v>
      </c>
      <c r="H52" s="36">
        <v>7.6</v>
      </c>
      <c r="I52" s="103">
        <v>6.2</v>
      </c>
      <c r="J52" s="99"/>
      <c r="K52" s="199"/>
      <c r="L52" s="174"/>
      <c r="M52" s="15" t="s">
        <v>86</v>
      </c>
      <c r="N52" s="15"/>
      <c r="O52" s="17"/>
      <c r="P52" s="116"/>
      <c r="Q52" s="9">
        <f>Q48+Q49</f>
        <v>105313</v>
      </c>
      <c r="R52" s="12">
        <f>R48+R49</f>
        <v>86511</v>
      </c>
      <c r="S52" s="13">
        <f>S48+S49</f>
        <v>100295</v>
      </c>
    </row>
    <row r="53" spans="1:19" s="69" customFormat="1" ht="28.5" customHeight="1" thickBot="1">
      <c r="A53" s="200"/>
      <c r="B53" s="190"/>
      <c r="C53" s="191"/>
      <c r="D53" s="18" t="s">
        <v>35</v>
      </c>
      <c r="E53" s="24"/>
      <c r="F53" s="94"/>
      <c r="G53" s="95">
        <v>13.4</v>
      </c>
      <c r="H53" s="96">
        <v>8.3</v>
      </c>
      <c r="I53" s="110">
        <v>7.5</v>
      </c>
      <c r="J53" s="99"/>
      <c r="K53" s="199"/>
      <c r="L53" s="174" t="s">
        <v>112</v>
      </c>
      <c r="M53" s="15" t="s">
        <v>87</v>
      </c>
      <c r="N53" s="15"/>
      <c r="O53" s="17"/>
      <c r="P53" s="116"/>
      <c r="Q53" s="9">
        <v>821946</v>
      </c>
      <c r="R53" s="12">
        <v>860254</v>
      </c>
      <c r="S53" s="11">
        <v>871393</v>
      </c>
    </row>
    <row r="54" spans="1:19" s="69" customFormat="1" ht="28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199"/>
      <c r="L54" s="174"/>
      <c r="M54" s="174" t="s">
        <v>111</v>
      </c>
      <c r="N54" s="15" t="s">
        <v>88</v>
      </c>
      <c r="O54" s="17"/>
      <c r="P54" s="116"/>
      <c r="Q54" s="9">
        <v>375698</v>
      </c>
      <c r="R54" s="12">
        <v>396923</v>
      </c>
      <c r="S54" s="11">
        <v>396923</v>
      </c>
    </row>
    <row r="55" spans="1:19" s="69" customFormat="1" ht="28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199"/>
      <c r="L55" s="174"/>
      <c r="M55" s="174"/>
      <c r="N55" s="15" t="s">
        <v>62</v>
      </c>
      <c r="O55" s="17"/>
      <c r="P55" s="116"/>
      <c r="Q55" s="9">
        <v>446248</v>
      </c>
      <c r="R55" s="12">
        <v>463331</v>
      </c>
      <c r="S55" s="11">
        <v>474470</v>
      </c>
    </row>
    <row r="56" spans="1:19" s="69" customFormat="1" ht="28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199"/>
      <c r="L56" s="174"/>
      <c r="M56" s="174"/>
      <c r="N56" s="15" t="s">
        <v>89</v>
      </c>
      <c r="O56" s="17"/>
      <c r="P56" s="116"/>
      <c r="Q56" s="9"/>
      <c r="R56" s="12"/>
      <c r="S56" s="11"/>
    </row>
    <row r="57" spans="1:19" s="69" customFormat="1" ht="28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199"/>
      <c r="L57" s="174"/>
      <c r="M57" s="15" t="s">
        <v>90</v>
      </c>
      <c r="N57" s="15"/>
      <c r="O57" s="17"/>
      <c r="P57" s="116"/>
      <c r="Q57" s="9">
        <v>3151160</v>
      </c>
      <c r="R57" s="12">
        <v>3096662</v>
      </c>
      <c r="S57" s="11">
        <v>3107969</v>
      </c>
    </row>
    <row r="58" spans="1:19" s="69" customFormat="1" ht="28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199"/>
      <c r="L58" s="174"/>
      <c r="M58" s="174" t="s">
        <v>111</v>
      </c>
      <c r="N58" s="15" t="s">
        <v>91</v>
      </c>
      <c r="O58" s="17"/>
      <c r="P58" s="116"/>
      <c r="Q58" s="9">
        <v>2979980</v>
      </c>
      <c r="R58" s="12">
        <v>2946834</v>
      </c>
      <c r="S58" s="11">
        <v>2948599</v>
      </c>
    </row>
    <row r="59" spans="1:19" s="69" customFormat="1" ht="28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199"/>
      <c r="L59" s="174"/>
      <c r="M59" s="174"/>
      <c r="N59" s="15" t="s">
        <v>92</v>
      </c>
      <c r="O59" s="17"/>
      <c r="P59" s="116"/>
      <c r="Q59" s="9">
        <v>127510</v>
      </c>
      <c r="R59" s="12">
        <v>106285</v>
      </c>
      <c r="S59" s="11">
        <v>106285</v>
      </c>
    </row>
    <row r="60" spans="1:19" s="69" customFormat="1" ht="28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199"/>
      <c r="L60" s="174"/>
      <c r="M60" s="174"/>
      <c r="N60" s="177" t="s">
        <v>93</v>
      </c>
      <c r="O60" s="179"/>
      <c r="P60" s="178"/>
      <c r="Q60" s="9">
        <v>43670</v>
      </c>
      <c r="R60" s="12">
        <v>43543</v>
      </c>
      <c r="S60" s="11">
        <v>53085</v>
      </c>
    </row>
    <row r="61" spans="1:19" s="69" customFormat="1" ht="28.5" customHeight="1" thickBo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200"/>
      <c r="L61" s="175"/>
      <c r="M61" s="18" t="s">
        <v>94</v>
      </c>
      <c r="N61" s="18"/>
      <c r="O61" s="24"/>
      <c r="P61" s="111"/>
      <c r="Q61" s="49">
        <f>Q53+Q57</f>
        <v>3973106</v>
      </c>
      <c r="R61" s="50">
        <f>R53+R57</f>
        <v>3956916</v>
      </c>
      <c r="S61" s="51">
        <f>S53+S57</f>
        <v>3979362</v>
      </c>
    </row>
  </sheetData>
  <sheetProtection/>
  <mergeCells count="37">
    <mergeCell ref="A1:S1"/>
    <mergeCell ref="G5:I5"/>
    <mergeCell ref="K5:K25"/>
    <mergeCell ref="G6:I6"/>
    <mergeCell ref="L6:L13"/>
    <mergeCell ref="M7:M12"/>
    <mergeCell ref="A8:A15"/>
    <mergeCell ref="N8:N10"/>
    <mergeCell ref="B11:D12"/>
    <mergeCell ref="B13:D14"/>
    <mergeCell ref="L15:L23"/>
    <mergeCell ref="A16:A20"/>
    <mergeCell ref="M16:M22"/>
    <mergeCell ref="N17:N20"/>
    <mergeCell ref="O20:P20"/>
    <mergeCell ref="A21:A28"/>
    <mergeCell ref="K26:K35"/>
    <mergeCell ref="B27:C28"/>
    <mergeCell ref="L27:L29"/>
    <mergeCell ref="A29:A31"/>
    <mergeCell ref="L31:L32"/>
    <mergeCell ref="A32:A38"/>
    <mergeCell ref="B34:C35"/>
    <mergeCell ref="B36:C38"/>
    <mergeCell ref="A39:A43"/>
    <mergeCell ref="K39:K61"/>
    <mergeCell ref="L39:L47"/>
    <mergeCell ref="N60:P60"/>
    <mergeCell ref="M40:M41"/>
    <mergeCell ref="M43:M45"/>
    <mergeCell ref="A44:A53"/>
    <mergeCell ref="L48:L52"/>
    <mergeCell ref="B50:C53"/>
    <mergeCell ref="M50:M51"/>
    <mergeCell ref="L53:L61"/>
    <mergeCell ref="M54:M56"/>
    <mergeCell ref="M58:M60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hideki hase</dc:creator>
  <cp:keywords/>
  <dc:description/>
  <cp:lastModifiedBy>千葉県</cp:lastModifiedBy>
  <cp:lastPrinted>2014-12-25T04:10:21Z</cp:lastPrinted>
  <dcterms:created xsi:type="dcterms:W3CDTF">2001-06-13T08:50:22Z</dcterms:created>
  <dcterms:modified xsi:type="dcterms:W3CDTF">2015-01-13T06:29:45Z</dcterms:modified>
  <cp:category/>
  <cp:version/>
  <cp:contentType/>
  <cp:contentStatus/>
</cp:coreProperties>
</file>