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830" activeTab="1"/>
  </bookViews>
  <sheets>
    <sheet name="市原市（特定）" sheetId="1" r:id="rId1"/>
    <sheet name="銚子市（特環）" sheetId="2" r:id="rId2"/>
    <sheet name="佐倉市（特環）" sheetId="3" r:id="rId3"/>
    <sheet name="柏市（特環）" sheetId="4" r:id="rId4"/>
    <sheet name="我孫子市（特環）" sheetId="5" r:id="rId5"/>
    <sheet name="印西市（特環）" sheetId="6" r:id="rId6"/>
    <sheet name="白井市（特環）" sheetId="7" r:id="rId7"/>
    <sheet name="酒々井町（特環）" sheetId="8" r:id="rId8"/>
    <sheet name="栄町（特環）" sheetId="9" r:id="rId9"/>
    <sheet name="芝山町（特環）" sheetId="10" r:id="rId10"/>
    <sheet name="長生村（特環）" sheetId="11" r:id="rId11"/>
  </sheets>
  <definedNames>
    <definedName name="_xlnm.Print_Area" localSheetId="5">'印西市（特環）'!$A$1:$Q$55</definedName>
    <definedName name="_xlnm.Print_Area" localSheetId="8">'栄町（特環）'!$A$1:$Q$55</definedName>
    <definedName name="_xlnm.Print_Area" localSheetId="4">'我孫子市（特環）'!$A$1:$Q$55</definedName>
    <definedName name="_xlnm.Print_Area" localSheetId="0">'市原市（特定）'!$A$1:$Q$55</definedName>
    <definedName name="_xlnm.Print_Area" localSheetId="9">'芝山町（特環）'!$A$1:$Q$55</definedName>
    <definedName name="_xlnm.Print_Area" localSheetId="7">'酒々井町（特環）'!$A$1:$Q$55</definedName>
    <definedName name="_xlnm.Print_Area" localSheetId="1">'銚子市（特環）'!$A$1:$Q$55</definedName>
    <definedName name="_xlnm.Print_Area" localSheetId="10">'長生村（特環）'!$A$1:$Q$55</definedName>
    <definedName name="_xlnm.Print_Area" localSheetId="3">'柏市（特環）'!$A$1:$Q$55</definedName>
    <definedName name="_xlnm.Print_Area" localSheetId="6">'白井市（特環）'!$A$1:$Q$55</definedName>
  </definedNames>
  <calcPr fullCalcOnLoad="1"/>
</workbook>
</file>

<file path=xl/sharedStrings.xml><?xml version="1.0" encoding="utf-8"?>
<sst xmlns="http://schemas.openxmlformats.org/spreadsheetml/2006/main" count="1641" uniqueCount="207">
  <si>
    <t>建設改良費</t>
  </si>
  <si>
    <t>分流式</t>
  </si>
  <si>
    <t>単独高度</t>
  </si>
  <si>
    <t>下水道事業の経営状況（法非適）　（特定）</t>
  </si>
  <si>
    <t>（団体名）　　市原市　　　　　　　　　　　</t>
  </si>
  <si>
    <t>（金額：千円）</t>
  </si>
  <si>
    <t>項　目　　　　　　　　年　度</t>
  </si>
  <si>
    <t>平成20年度</t>
  </si>
  <si>
    <t>平成21年度</t>
  </si>
  <si>
    <t>平成22年度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</si>
  <si>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</si>
  <si>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</si>
  <si>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</si>
  <si>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</si>
  <si>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</si>
  <si>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</si>
  <si>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</si>
  <si>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</si>
  <si>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</si>
  <si>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</si>
  <si>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Ａ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</si>
  <si>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</si>
  <si>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</si>
  <si>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</si>
  <si>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</si>
  <si>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</si>
  <si>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</si>
  <si>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</si>
  <si>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</si>
  <si>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</si>
  <si>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</si>
  <si>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</si>
  <si>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</si>
  <si>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</si>
  <si>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</si>
  <si>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Ｂ</t>
  </si>
  <si>
    <t>水洗化率（％）</t>
  </si>
  <si>
    <t>C/B</t>
  </si>
  <si>
    <t>　うち</t>
  </si>
  <si>
    <t>営業費用</t>
  </si>
  <si>
    <t>市街地面積（ｈａ）</t>
  </si>
  <si>
    <t>うち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</si>
  <si>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</si>
  <si>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</si>
  <si>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</si>
  <si>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</si>
  <si>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</si>
  <si>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</si>
  <si>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</si>
  <si>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</si>
  <si>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Ｃ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</si>
  <si>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</si>
  <si>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</si>
  <si>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</si>
  <si>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</si>
  <si>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</si>
  <si>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</si>
  <si>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</si>
  <si>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</si>
  <si>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</si>
  <si>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</si>
  <si>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</si>
  <si>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</si>
  <si>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うち</t>
  </si>
  <si>
    <t>　処理場等</t>
  </si>
  <si>
    <t>下水管布設延長（ｋｍ）</t>
  </si>
  <si>
    <t>建設利息</t>
  </si>
  <si>
    <t>排除方式</t>
  </si>
  <si>
    <t>地方債償還金</t>
  </si>
  <si>
    <t>Ｆ</t>
  </si>
  <si>
    <t>合流管比率</t>
  </si>
  <si>
    <t>収支差引（Ｄ-Ｅ）</t>
  </si>
  <si>
    <t>Ｇ</t>
  </si>
  <si>
    <t>下水処理の方法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</si>
  <si>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</si>
  <si>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</si>
  <si>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</si>
  <si>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</si>
  <si>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</si>
  <si>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</si>
  <si>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</si>
  <si>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</si>
  <si>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</si>
  <si>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</si>
  <si>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</si>
  <si>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</si>
  <si>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</si>
  <si>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形式収支（Ｈ-Ｉ+Ｊ-Ｋ）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</si>
  <si>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</si>
  <si>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</si>
  <si>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</si>
  <si>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</si>
  <si>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</si>
  <si>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</si>
  <si>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</si>
  <si>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</si>
  <si>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</si>
  <si>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</si>
  <si>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</si>
  <si>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</si>
  <si>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Ａ</t>
  </si>
  <si>
    <t>当年度繰入金合計</t>
  </si>
  <si>
    <t>年間有収水量（m3）</t>
  </si>
  <si>
    <t>Ｂ</t>
  </si>
  <si>
    <t>うち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</si>
  <si>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</si>
  <si>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</si>
  <si>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</si>
  <si>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</si>
  <si>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</si>
  <si>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</si>
  <si>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うち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</si>
  <si>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</si>
  <si>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</si>
  <si>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</si>
  <si>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</si>
  <si>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</si>
  <si>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</si>
  <si>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</si>
  <si>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累進(従量)制</t>
  </si>
  <si>
    <t>家庭用20m3/月使用料（円）</t>
  </si>
  <si>
    <t>現行料金実施年月日</t>
  </si>
  <si>
    <t>使用料単価（円/m3）</t>
  </si>
  <si>
    <t>処理原価（円/m3）</t>
  </si>
  <si>
    <t>うち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</si>
  <si>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</si>
  <si>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</si>
  <si>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</si>
  <si>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</si>
  <si>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</si>
  <si>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</si>
  <si>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</si>
  <si>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</si>
  <si>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</si>
  <si>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</si>
  <si>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累進性</t>
  </si>
  <si>
    <t>下水道事業の経営状況（法非適）　（特環）</t>
  </si>
  <si>
    <t>Ａ</t>
  </si>
  <si>
    <t>　うち</t>
  </si>
  <si>
    <t>p</t>
  </si>
  <si>
    <t>Ａ</t>
  </si>
  <si>
    <t>うち</t>
  </si>
  <si>
    <t>Ｂ</t>
  </si>
  <si>
    <t>q</t>
  </si>
  <si>
    <t>B/A</t>
  </si>
  <si>
    <t>Ｃ</t>
  </si>
  <si>
    <t>Ｂ</t>
  </si>
  <si>
    <t>C/B</t>
  </si>
  <si>
    <t>　うち</t>
  </si>
  <si>
    <t>うち</t>
  </si>
  <si>
    <t>Ｃ</t>
  </si>
  <si>
    <t>Ｄ</t>
  </si>
  <si>
    <t>うち</t>
  </si>
  <si>
    <t>Ｅ</t>
  </si>
  <si>
    <t>うち</t>
  </si>
  <si>
    <t>うち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</si>
  <si>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</si>
  <si>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</si>
  <si>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</si>
  <si>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</si>
  <si>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</si>
  <si>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</si>
  <si>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</si>
  <si>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</si>
  <si>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</si>
  <si>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</si>
  <si>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Ｂ</t>
  </si>
  <si>
    <t>うち</t>
  </si>
  <si>
    <t>うち</t>
  </si>
  <si>
    <t>累進性</t>
  </si>
  <si>
    <t>うち</t>
  </si>
  <si>
    <t>流域接続</t>
  </si>
  <si>
    <t>累進従量制</t>
  </si>
  <si>
    <t>下水道事業の経営状況（法非適）　（特環）</t>
  </si>
  <si>
    <t>（団体名）　佐倉市　　　　　　　　　　　　</t>
  </si>
  <si>
    <t>Ｂ</t>
  </si>
  <si>
    <t>累進従量制</t>
  </si>
  <si>
    <t>（団体名）　　柏市　　　　　　　　　　　</t>
  </si>
  <si>
    <t>Ｂ</t>
  </si>
  <si>
    <t>流域接続</t>
  </si>
  <si>
    <t>累進性</t>
  </si>
  <si>
    <t>従量制・累進制</t>
  </si>
  <si>
    <t>（団体名）　我孫子市　　　　　　　　</t>
  </si>
  <si>
    <t>Ｂ</t>
  </si>
  <si>
    <t>従量制・累進性</t>
  </si>
  <si>
    <t>従量制・累進性</t>
  </si>
  <si>
    <t>下水道事業の経営状況（法非適）　（特環）</t>
  </si>
  <si>
    <t>（団体名）　　印西市　　　　　　　　　　　</t>
  </si>
  <si>
    <t>Ｂ</t>
  </si>
  <si>
    <t>従量累進制</t>
  </si>
  <si>
    <t>（団体名）　　白井市　　　　　　　　　　　</t>
  </si>
  <si>
    <t>Ｂ</t>
  </si>
  <si>
    <t>累進制</t>
  </si>
  <si>
    <t>Ｂ</t>
  </si>
  <si>
    <t>累進制</t>
  </si>
  <si>
    <t>Ｂ</t>
  </si>
  <si>
    <t>従量制・累進制</t>
  </si>
  <si>
    <t>単独高級</t>
  </si>
  <si>
    <t>（団体名）　　芝山町　　　　　　</t>
  </si>
  <si>
    <t>Ｂ</t>
  </si>
  <si>
    <t>定額制</t>
  </si>
  <si>
    <t>従量制・定額制</t>
  </si>
  <si>
    <t>（団体名）　　長生村　　　　　　　　　　　</t>
  </si>
  <si>
    <t>Ｂ</t>
  </si>
  <si>
    <r>
      <t xml:space="preserve">（団体名）  </t>
    </r>
    <r>
      <rPr>
        <u val="single"/>
        <sz val="12"/>
        <rFont val="ＭＳ ゴシック"/>
        <family val="3"/>
      </rPr>
      <t>酒々井町</t>
    </r>
    <r>
      <rPr>
        <u val="single"/>
        <sz val="11"/>
        <rFont val="ＭＳ ゴシック"/>
        <family val="3"/>
      </rPr>
      <t>　　　　　　　　　　　　　</t>
    </r>
  </si>
  <si>
    <t>（団体名）  　栄町　　　　　　　　　　　　</t>
  </si>
  <si>
    <t>（団体名）　　銚子市　　　　　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</si>
</sst>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  <numFmt numFmtId="184" formatCode="#,##0.0;[Red]\-#,##0.0"/>
    <numFmt numFmtId="185" formatCode="#,##0_);[Red]\(#,##0\)"/>
    <numFmt numFmtId="186" formatCode="#,##0.0_ "/>
    <numFmt numFmtId="187" formatCode="#,##0.0_);[Red]\(#,##0.0\)"/>
    <numFmt numFmtId="188" formatCode="0.0_);[Red]\(0.0\)"/>
    <numFmt numFmtId="189" formatCode="0_);[Red]\(0\)"/>
    <numFmt numFmtId="190" formatCode="#,##0.0_ ;[Red]\-#,##0.0\ "/>
    <numFmt numFmtId="191" formatCode="#,##0_ ;[Red]\-#,##0\ "/>
    <numFmt numFmtId="192" formatCode="#,##0.00_ ;[Red]\-#,##0.00\ "/>
    <numFmt numFmtId="193" formatCode="#,##0.0;&quot;△ &quot;#,##0.0"/>
    <numFmt numFmtId="194" formatCode="#,##0.000000_);[Red]\(#,##0.000000\)"/>
  </numFmts>
  <fonts count="27"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8.8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8.8"/>
      <color indexed="36"/>
      <name val="ＭＳ Ｐゴシック"/>
      <family val="3"/>
    </font>
    <font>
      <sz val="12"/>
      <color indexed="17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u val="single"/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181" fontId="22" fillId="0" borderId="18" xfId="0" applyNumberFormat="1" applyFont="1" applyFill="1" applyBorder="1" applyAlignment="1">
      <alignment vertical="center"/>
    </xf>
    <xf numFmtId="181" fontId="22" fillId="0" borderId="19" xfId="0" applyNumberFormat="1" applyFont="1" applyFill="1" applyBorder="1" applyAlignment="1">
      <alignment vertical="center"/>
    </xf>
    <xf numFmtId="181" fontId="22" fillId="0" borderId="2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left" vertical="center" indent="1"/>
    </xf>
    <xf numFmtId="181" fontId="22" fillId="0" borderId="22" xfId="0" applyNumberFormat="1" applyFont="1" applyFill="1" applyBorder="1" applyAlignment="1">
      <alignment vertical="center"/>
    </xf>
    <xf numFmtId="181" fontId="22" fillId="0" borderId="23" xfId="0" applyNumberFormat="1" applyFont="1" applyFill="1" applyBorder="1" applyAlignment="1">
      <alignment vertical="center"/>
    </xf>
    <xf numFmtId="181" fontId="22" fillId="0" borderId="24" xfId="0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178" fontId="22" fillId="0" borderId="22" xfId="0" applyNumberFormat="1" applyFont="1" applyFill="1" applyBorder="1" applyAlignment="1">
      <alignment vertical="center"/>
    </xf>
    <xf numFmtId="178" fontId="22" fillId="0" borderId="23" xfId="0" applyNumberFormat="1" applyFont="1" applyFill="1" applyBorder="1" applyAlignment="1">
      <alignment vertical="center"/>
    </xf>
    <xf numFmtId="178" fontId="22" fillId="0" borderId="24" xfId="0" applyNumberFormat="1" applyFont="1" applyFill="1" applyBorder="1" applyAlignment="1">
      <alignment vertical="center"/>
    </xf>
    <xf numFmtId="181" fontId="22" fillId="0" borderId="27" xfId="0" applyNumberFormat="1" applyFont="1" applyFill="1" applyBorder="1" applyAlignment="1">
      <alignment vertical="center"/>
    </xf>
    <xf numFmtId="177" fontId="22" fillId="0" borderId="22" xfId="0" applyNumberFormat="1" applyFont="1" applyFill="1" applyBorder="1" applyAlignment="1">
      <alignment vertical="center"/>
    </xf>
    <xf numFmtId="177" fontId="22" fillId="0" borderId="23" xfId="0" applyNumberFormat="1" applyFont="1" applyFill="1" applyBorder="1" applyAlignment="1">
      <alignment vertical="center"/>
    </xf>
    <xf numFmtId="177" fontId="22" fillId="0" borderId="24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 indent="1"/>
    </xf>
    <xf numFmtId="177" fontId="22" fillId="0" borderId="29" xfId="0" applyNumberFormat="1" applyFont="1" applyFill="1" applyBorder="1" applyAlignment="1">
      <alignment vertical="center"/>
    </xf>
    <xf numFmtId="177" fontId="22" fillId="0" borderId="30" xfId="0" applyNumberFormat="1" applyFont="1" applyFill="1" applyBorder="1" applyAlignment="1">
      <alignment vertical="center"/>
    </xf>
    <xf numFmtId="177" fontId="22" fillId="0" borderId="31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/>
    </xf>
    <xf numFmtId="176" fontId="22" fillId="0" borderId="29" xfId="0" applyNumberFormat="1" applyFont="1" applyFill="1" applyBorder="1" applyAlignment="1">
      <alignment vertical="center"/>
    </xf>
    <xf numFmtId="180" fontId="22" fillId="0" borderId="18" xfId="0" applyNumberFormat="1" applyFont="1" applyFill="1" applyBorder="1" applyAlignment="1">
      <alignment vertical="center"/>
    </xf>
    <xf numFmtId="180" fontId="22" fillId="0" borderId="19" xfId="0" applyNumberFormat="1" applyFont="1" applyFill="1" applyBorder="1" applyAlignment="1">
      <alignment vertical="center"/>
    </xf>
    <xf numFmtId="180" fontId="22" fillId="0" borderId="20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76" fontId="22" fillId="0" borderId="16" xfId="0" applyNumberFormat="1" applyFont="1" applyFill="1" applyBorder="1" applyAlignment="1">
      <alignment vertical="center"/>
    </xf>
    <xf numFmtId="181" fontId="22" fillId="0" borderId="14" xfId="0" applyNumberFormat="1" applyFont="1" applyFill="1" applyBorder="1" applyAlignment="1">
      <alignment vertical="center"/>
    </xf>
    <xf numFmtId="181" fontId="22" fillId="0" borderId="15" xfId="0" applyNumberFormat="1" applyFont="1" applyFill="1" applyBorder="1" applyAlignment="1">
      <alignment vertical="center"/>
    </xf>
    <xf numFmtId="181" fontId="22" fillId="0" borderId="16" xfId="0" applyNumberFormat="1" applyFont="1" applyFill="1" applyBorder="1" applyAlignment="1">
      <alignment vertical="center"/>
    </xf>
    <xf numFmtId="178" fontId="22" fillId="0" borderId="14" xfId="0" applyNumberFormat="1" applyFont="1" applyFill="1" applyBorder="1" applyAlignment="1">
      <alignment vertical="center"/>
    </xf>
    <xf numFmtId="178" fontId="22" fillId="0" borderId="15" xfId="0" applyNumberFormat="1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178" fontId="22" fillId="0" borderId="29" xfId="0" applyNumberFormat="1" applyFont="1" applyFill="1" applyBorder="1" applyAlignment="1">
      <alignment vertical="center"/>
    </xf>
    <xf numFmtId="178" fontId="22" fillId="0" borderId="30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 shrinkToFit="1"/>
    </xf>
    <xf numFmtId="176" fontId="22" fillId="0" borderId="20" xfId="0" applyNumberFormat="1" applyFont="1" applyFill="1" applyBorder="1" applyAlignment="1">
      <alignment vertical="center" shrinkToFit="1"/>
    </xf>
    <xf numFmtId="182" fontId="22" fillId="0" borderId="22" xfId="0" applyNumberFormat="1" applyFont="1" applyFill="1" applyBorder="1" applyAlignment="1">
      <alignment vertical="center"/>
    </xf>
    <xf numFmtId="182" fontId="22" fillId="0" borderId="24" xfId="0" applyNumberFormat="1" applyFont="1" applyFill="1" applyBorder="1" applyAlignment="1">
      <alignment vertical="center"/>
    </xf>
    <xf numFmtId="182" fontId="22" fillId="0" borderId="29" xfId="0" applyNumberFormat="1" applyFont="1" applyFill="1" applyBorder="1" applyAlignment="1">
      <alignment vertical="center"/>
    </xf>
    <xf numFmtId="182" fontId="22" fillId="0" borderId="31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182" fontId="22" fillId="0" borderId="23" xfId="0" applyNumberFormat="1" applyFont="1" applyFill="1" applyBorder="1" applyAlignment="1">
      <alignment vertical="center"/>
    </xf>
    <xf numFmtId="182" fontId="22" fillId="0" borderId="30" xfId="0" applyNumberFormat="1" applyFont="1" applyFill="1" applyBorder="1" applyAlignment="1">
      <alignment vertical="center"/>
    </xf>
    <xf numFmtId="182" fontId="22" fillId="0" borderId="28" xfId="0" applyNumberFormat="1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176" fontId="22" fillId="0" borderId="36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shrinkToFit="1"/>
    </xf>
    <xf numFmtId="176" fontId="22" fillId="0" borderId="20" xfId="0" applyNumberFormat="1" applyFont="1" applyFill="1" applyBorder="1" applyAlignment="1">
      <alignment horizontal="center" vertical="center" shrinkToFit="1"/>
    </xf>
    <xf numFmtId="176" fontId="22" fillId="0" borderId="17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178" fontId="22" fillId="0" borderId="10" xfId="0" applyNumberFormat="1" applyFont="1" applyFill="1" applyBorder="1" applyAlignment="1">
      <alignment vertical="center"/>
    </xf>
    <xf numFmtId="177" fontId="22" fillId="0" borderId="10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80" fontId="22" fillId="0" borderId="17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176" fontId="22" fillId="0" borderId="36" xfId="0" applyNumberFormat="1" applyFont="1" applyFill="1" applyBorder="1" applyAlignment="1">
      <alignment vertical="center"/>
    </xf>
    <xf numFmtId="176" fontId="22" fillId="0" borderId="36" xfId="0" applyNumberFormat="1" applyFont="1" applyFill="1" applyBorder="1" applyAlignment="1">
      <alignment horizontal="center" vertical="center" shrinkToFit="1"/>
    </xf>
    <xf numFmtId="182" fontId="22" fillId="0" borderId="10" xfId="0" applyNumberFormat="1" applyFont="1" applyFill="1" applyBorder="1" applyAlignment="1">
      <alignment vertical="center"/>
    </xf>
    <xf numFmtId="182" fontId="22" fillId="0" borderId="12" xfId="0" applyNumberFormat="1" applyFont="1" applyFill="1" applyBorder="1" applyAlignment="1">
      <alignment vertical="center"/>
    </xf>
    <xf numFmtId="181" fontId="22" fillId="0" borderId="17" xfId="0" applyNumberFormat="1" applyFont="1" applyFill="1" applyBorder="1" applyAlignment="1">
      <alignment vertical="center"/>
    </xf>
    <xf numFmtId="181" fontId="22" fillId="0" borderId="10" xfId="0" applyNumberFormat="1" applyFont="1" applyFill="1" applyBorder="1" applyAlignment="1">
      <alignment vertical="center"/>
    </xf>
    <xf numFmtId="181" fontId="22" fillId="0" borderId="37" xfId="0" applyNumberFormat="1" applyFont="1" applyFill="1" applyBorder="1" applyAlignment="1">
      <alignment vertical="center"/>
    </xf>
    <xf numFmtId="181" fontId="22" fillId="0" borderId="13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horizontal="center" vertical="center" shrinkToFit="1"/>
    </xf>
    <xf numFmtId="176" fontId="22" fillId="0" borderId="21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181" fontId="22" fillId="0" borderId="36" xfId="0" applyNumberFormat="1" applyFont="1" applyFill="1" applyBorder="1" applyAlignment="1">
      <alignment vertical="center"/>
    </xf>
    <xf numFmtId="181" fontId="22" fillId="0" borderId="21" xfId="0" applyNumberFormat="1" applyFont="1" applyFill="1" applyBorder="1" applyAlignment="1">
      <alignment vertical="center"/>
    </xf>
    <xf numFmtId="177" fontId="22" fillId="0" borderId="21" xfId="0" applyNumberFormat="1" applyFont="1" applyFill="1" applyBorder="1" applyAlignment="1">
      <alignment vertical="center"/>
    </xf>
    <xf numFmtId="177" fontId="22" fillId="0" borderId="28" xfId="0" applyNumberFormat="1" applyFont="1" applyFill="1" applyBorder="1" applyAlignment="1">
      <alignment vertical="center"/>
    </xf>
    <xf numFmtId="176" fontId="22" fillId="0" borderId="28" xfId="0" applyNumberFormat="1" applyFont="1" applyFill="1" applyBorder="1" applyAlignment="1">
      <alignment vertical="center"/>
    </xf>
    <xf numFmtId="180" fontId="22" fillId="0" borderId="36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182" fontId="22" fillId="0" borderId="21" xfId="0" applyNumberFormat="1" applyFont="1" applyFill="1" applyBorder="1" applyAlignment="1">
      <alignment vertical="center"/>
    </xf>
    <xf numFmtId="178" fontId="22" fillId="0" borderId="21" xfId="0" applyNumberFormat="1" applyFont="1" applyFill="1" applyBorder="1" applyAlignment="1">
      <alignment vertical="center"/>
    </xf>
    <xf numFmtId="176" fontId="22" fillId="0" borderId="37" xfId="0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8" fontId="22" fillId="0" borderId="28" xfId="0" applyNumberFormat="1" applyFont="1" applyFill="1" applyBorder="1" applyAlignment="1">
      <alignment vertical="center"/>
    </xf>
    <xf numFmtId="182" fontId="22" fillId="0" borderId="23" xfId="0" applyNumberFormat="1" applyFont="1" applyFill="1" applyBorder="1" applyAlignment="1">
      <alignment horizontal="center" vertical="center"/>
    </xf>
    <xf numFmtId="182" fontId="22" fillId="0" borderId="21" xfId="0" applyNumberFormat="1" applyFont="1" applyFill="1" applyBorder="1" applyAlignment="1">
      <alignment horizontal="center" vertical="center"/>
    </xf>
    <xf numFmtId="182" fontId="22" fillId="0" borderId="24" xfId="0" applyNumberFormat="1" applyFont="1" applyFill="1" applyBorder="1" applyAlignment="1">
      <alignment horizontal="center" vertical="center"/>
    </xf>
    <xf numFmtId="182" fontId="22" fillId="0" borderId="30" xfId="0" applyNumberFormat="1" applyFont="1" applyFill="1" applyBorder="1" applyAlignment="1">
      <alignment horizontal="center" vertical="center"/>
    </xf>
    <xf numFmtId="182" fontId="22" fillId="0" borderId="28" xfId="0" applyNumberFormat="1" applyFont="1" applyFill="1" applyBorder="1" applyAlignment="1">
      <alignment horizontal="center" vertical="center"/>
    </xf>
    <xf numFmtId="182" fontId="22" fillId="0" borderId="3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vertical="center"/>
    </xf>
    <xf numFmtId="176" fontId="25" fillId="0" borderId="38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82" fontId="22" fillId="0" borderId="39" xfId="0" applyNumberFormat="1" applyFont="1" applyFill="1" applyBorder="1" applyAlignment="1">
      <alignment vertical="center"/>
    </xf>
    <xf numFmtId="182" fontId="22" fillId="0" borderId="40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8" fontId="22" fillId="0" borderId="13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left" vertical="center" indent="1"/>
    </xf>
    <xf numFmtId="181" fontId="22" fillId="0" borderId="25" xfId="0" applyNumberFormat="1" applyFont="1" applyFill="1" applyBorder="1" applyAlignment="1">
      <alignment vertical="center"/>
    </xf>
    <xf numFmtId="176" fontId="22" fillId="0" borderId="27" xfId="0" applyNumberFormat="1" applyFont="1" applyFill="1" applyBorder="1" applyAlignment="1">
      <alignment vertical="center"/>
    </xf>
    <xf numFmtId="178" fontId="22" fillId="0" borderId="27" xfId="0" applyNumberFormat="1" applyFont="1" applyFill="1" applyBorder="1" applyAlignment="1">
      <alignment vertical="center"/>
    </xf>
    <xf numFmtId="177" fontId="22" fillId="0" borderId="27" xfId="0" applyNumberFormat="1" applyFont="1" applyFill="1" applyBorder="1" applyAlignment="1">
      <alignment vertical="center"/>
    </xf>
    <xf numFmtId="177" fontId="22" fillId="0" borderId="32" xfId="0" applyNumberFormat="1" applyFont="1" applyFill="1" applyBorder="1" applyAlignment="1">
      <alignment vertical="center"/>
    </xf>
    <xf numFmtId="180" fontId="22" fillId="0" borderId="25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181" fontId="22" fillId="0" borderId="42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178" fontId="22" fillId="0" borderId="42" xfId="0" applyNumberFormat="1" applyFont="1" applyFill="1" applyBorder="1" applyAlignment="1">
      <alignment vertical="center"/>
    </xf>
    <xf numFmtId="178" fontId="22" fillId="0" borderId="32" xfId="0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horizontal="center" vertical="center"/>
    </xf>
    <xf numFmtId="182" fontId="22" fillId="0" borderId="27" xfId="0" applyNumberFormat="1" applyFont="1" applyFill="1" applyBorder="1" applyAlignment="1">
      <alignment vertical="center"/>
    </xf>
    <xf numFmtId="182" fontId="22" fillId="0" borderId="32" xfId="0" applyNumberFormat="1" applyFont="1" applyFill="1" applyBorder="1" applyAlignment="1">
      <alignment vertical="center"/>
    </xf>
    <xf numFmtId="0" fontId="22" fillId="0" borderId="43" xfId="0" applyFont="1" applyFill="1" applyBorder="1" applyAlignment="1">
      <alignment horizontal="center" vertical="center" textRotation="255"/>
    </xf>
    <xf numFmtId="0" fontId="22" fillId="0" borderId="44" xfId="0" applyFont="1" applyFill="1" applyBorder="1" applyAlignment="1">
      <alignment horizontal="center" vertical="center" textRotation="255"/>
    </xf>
    <xf numFmtId="0" fontId="22" fillId="0" borderId="45" xfId="0" applyFont="1" applyFill="1" applyBorder="1" applyAlignment="1">
      <alignment horizontal="center" vertical="center" textRotation="255"/>
    </xf>
    <xf numFmtId="0" fontId="22" fillId="0" borderId="39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center" vertical="center"/>
    </xf>
    <xf numFmtId="0" fontId="22" fillId="0" borderId="46" xfId="0" applyFont="1" applyFill="1" applyBorder="1" applyAlignment="1">
      <alignment horizontal="left" vertical="center" indent="1"/>
    </xf>
    <xf numFmtId="179" fontId="22" fillId="0" borderId="46" xfId="0" applyNumberFormat="1" applyFont="1" applyFill="1" applyBorder="1" applyAlignment="1">
      <alignment horizontal="center" vertical="center"/>
    </xf>
    <xf numFmtId="179" fontId="22" fillId="0" borderId="41" xfId="0" applyNumberFormat="1" applyFont="1" applyFill="1" applyBorder="1" applyAlignment="1">
      <alignment horizontal="center" vertical="center"/>
    </xf>
    <xf numFmtId="179" fontId="22" fillId="0" borderId="13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textRotation="255"/>
    </xf>
    <xf numFmtId="0" fontId="22" fillId="0" borderId="48" xfId="0" applyFont="1" applyFill="1" applyBorder="1" applyAlignment="1">
      <alignment horizontal="center" vertical="center" textRotation="255"/>
    </xf>
    <xf numFmtId="0" fontId="22" fillId="0" borderId="49" xfId="0" applyFont="1" applyFill="1" applyBorder="1" applyAlignment="1">
      <alignment horizontal="center" vertical="center" textRotation="255"/>
    </xf>
    <xf numFmtId="0" fontId="22" fillId="0" borderId="38" xfId="0" applyFont="1" applyFill="1" applyBorder="1" applyAlignment="1">
      <alignment horizontal="left" vertical="center" indent="1"/>
    </xf>
    <xf numFmtId="0" fontId="22" fillId="0" borderId="50" xfId="0" applyFont="1" applyFill="1" applyBorder="1" applyAlignment="1">
      <alignment horizontal="left" vertical="center" indent="1"/>
    </xf>
    <xf numFmtId="0" fontId="22" fillId="0" borderId="51" xfId="0" applyFont="1" applyFill="1" applyBorder="1" applyAlignment="1">
      <alignment horizontal="left" vertical="center" indent="1"/>
    </xf>
    <xf numFmtId="0" fontId="22" fillId="0" borderId="21" xfId="0" applyFont="1" applyFill="1" applyBorder="1" applyAlignment="1">
      <alignment horizontal="left" vertical="center" indent="1"/>
    </xf>
    <xf numFmtId="0" fontId="22" fillId="0" borderId="36" xfId="0" applyFont="1" applyFill="1" applyBorder="1" applyAlignment="1">
      <alignment horizontal="left" vertical="center" indent="1"/>
    </xf>
    <xf numFmtId="0" fontId="22" fillId="0" borderId="28" xfId="0" applyFont="1" applyFill="1" applyBorder="1" applyAlignment="1">
      <alignment horizontal="left" vertical="center" indent="1"/>
    </xf>
    <xf numFmtId="0" fontId="22" fillId="0" borderId="40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>
      <alignment vertical="center" textRotation="255"/>
    </xf>
    <xf numFmtId="0" fontId="22" fillId="0" borderId="27" xfId="0" applyFont="1" applyFill="1" applyBorder="1" applyAlignment="1">
      <alignment vertical="center" textRotation="255"/>
    </xf>
    <xf numFmtId="0" fontId="22" fillId="0" borderId="32" xfId="0" applyFont="1" applyFill="1" applyBorder="1" applyAlignment="1">
      <alignment vertical="center" textRotation="255"/>
    </xf>
    <xf numFmtId="0" fontId="22" fillId="0" borderId="23" xfId="0" applyFont="1" applyFill="1" applyBorder="1" applyAlignment="1">
      <alignment horizontal="center" vertical="center" textRotation="255"/>
    </xf>
    <xf numFmtId="0" fontId="22" fillId="0" borderId="52" xfId="0" applyFont="1" applyFill="1" applyBorder="1" applyAlignment="1">
      <alignment horizontal="left" vertical="center" indent="1"/>
    </xf>
    <xf numFmtId="0" fontId="22" fillId="0" borderId="34" xfId="0" applyFont="1" applyFill="1" applyBorder="1" applyAlignment="1">
      <alignment horizontal="left" vertical="center" inden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indent="1" shrinkToFit="1"/>
    </xf>
    <xf numFmtId="0" fontId="22" fillId="0" borderId="39" xfId="0" applyFont="1" applyFill="1" applyBorder="1" applyAlignment="1">
      <alignment horizontal="left" vertical="center" indent="1" shrinkToFit="1"/>
    </xf>
    <xf numFmtId="0" fontId="22" fillId="0" borderId="4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indent="1"/>
    </xf>
    <xf numFmtId="0" fontId="22" fillId="0" borderId="37" xfId="0" applyFont="1" applyFill="1" applyBorder="1" applyAlignment="1">
      <alignment horizontal="left" vertical="center" indent="1"/>
    </xf>
    <xf numFmtId="0" fontId="22" fillId="0" borderId="53" xfId="0" applyFont="1" applyFill="1" applyBorder="1" applyAlignment="1">
      <alignment vertical="center" textRotation="255"/>
    </xf>
    <xf numFmtId="0" fontId="22" fillId="0" borderId="44" xfId="0" applyFont="1" applyFill="1" applyBorder="1" applyAlignment="1">
      <alignment vertical="center" textRotation="255"/>
    </xf>
    <xf numFmtId="0" fontId="22" fillId="0" borderId="45" xfId="0" applyFont="1" applyFill="1" applyBorder="1" applyAlignment="1">
      <alignment vertical="center" textRotation="255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M7" sqref="M7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4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25533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3">
        <v>103587</v>
      </c>
      <c r="P5" s="14">
        <v>81557</v>
      </c>
      <c r="Q5" s="15">
        <v>74925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29976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7">
        <v>83741</v>
      </c>
      <c r="P6" s="18">
        <v>70121</v>
      </c>
      <c r="Q6" s="19">
        <v>74754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0">
        <v>285033</v>
      </c>
      <c r="G7" s="21">
        <v>284804</v>
      </c>
      <c r="H7" s="22">
        <v>283854</v>
      </c>
      <c r="I7" s="11"/>
      <c r="J7" s="156"/>
      <c r="K7" s="147"/>
      <c r="L7" s="146" t="s">
        <v>21</v>
      </c>
      <c r="M7" s="16" t="s">
        <v>22</v>
      </c>
      <c r="N7" s="1"/>
      <c r="O7" s="17">
        <v>53018</v>
      </c>
      <c r="P7" s="18">
        <v>49311</v>
      </c>
      <c r="Q7" s="19">
        <v>52740</v>
      </c>
    </row>
    <row r="8" spans="1:17" ht="26.25" customHeight="1">
      <c r="A8" s="156"/>
      <c r="B8" s="161" t="s">
        <v>23</v>
      </c>
      <c r="C8" s="149"/>
      <c r="D8" s="149"/>
      <c r="E8" s="1"/>
      <c r="F8" s="23">
        <v>186</v>
      </c>
      <c r="G8" s="24">
        <v>115</v>
      </c>
      <c r="H8" s="25">
        <v>96</v>
      </c>
      <c r="I8" s="26"/>
      <c r="J8" s="156"/>
      <c r="K8" s="147"/>
      <c r="L8" s="147"/>
      <c r="M8" s="16" t="s">
        <v>24</v>
      </c>
      <c r="N8" s="1"/>
      <c r="O8" s="17">
        <v>30723</v>
      </c>
      <c r="P8" s="18">
        <v>20810</v>
      </c>
      <c r="Q8" s="19">
        <v>22014</v>
      </c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23">
        <v>186</v>
      </c>
      <c r="G9" s="24">
        <v>115</v>
      </c>
      <c r="H9" s="25">
        <v>96</v>
      </c>
      <c r="I9" s="11"/>
      <c r="J9" s="156"/>
      <c r="K9" s="147"/>
      <c r="L9" s="148"/>
      <c r="M9" s="16" t="s">
        <v>27</v>
      </c>
      <c r="N9" s="1" t="s">
        <v>28</v>
      </c>
      <c r="O9" s="17"/>
      <c r="P9" s="18"/>
      <c r="Q9" s="19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7">
        <f>IF(F9=0,0,F9/F7)</f>
        <v>0.000652556019829283</v>
      </c>
      <c r="G10" s="28">
        <f>IF(G9=0,0,G9/G7)</f>
        <v>0.00040378646367326303</v>
      </c>
      <c r="H10" s="29">
        <f>IF(H9=0,0,H9/H7)</f>
        <v>0.00033820203343972604</v>
      </c>
      <c r="I10" s="11"/>
      <c r="J10" s="156"/>
      <c r="K10" s="148"/>
      <c r="L10" s="159" t="s">
        <v>31</v>
      </c>
      <c r="M10" s="160"/>
      <c r="N10" s="2"/>
      <c r="O10" s="17">
        <v>19846</v>
      </c>
      <c r="P10" s="18">
        <v>11436</v>
      </c>
      <c r="Q10" s="19">
        <v>171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23">
        <v>155</v>
      </c>
      <c r="G11" s="24">
        <v>86</v>
      </c>
      <c r="H11" s="25">
        <v>53</v>
      </c>
      <c r="I11" s="11"/>
      <c r="J11" s="156"/>
      <c r="K11" s="149" t="s">
        <v>34</v>
      </c>
      <c r="L11" s="149"/>
      <c r="M11" s="149"/>
      <c r="N11" s="1" t="s">
        <v>35</v>
      </c>
      <c r="O11" s="30">
        <v>48359</v>
      </c>
      <c r="P11" s="18">
        <v>39046</v>
      </c>
      <c r="Q11" s="19">
        <v>41190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7">
        <f>IF(F11=0,0,F11/F9)</f>
        <v>0.8333333333333334</v>
      </c>
      <c r="G12" s="28">
        <f>IF(G11=0,0,G11/G9)</f>
        <v>0.7478260869565218</v>
      </c>
      <c r="H12" s="29">
        <f>IF(H11=0,0,H11/H9)</f>
        <v>0.5520833333333334</v>
      </c>
      <c r="I12" s="11"/>
      <c r="J12" s="156"/>
      <c r="K12" s="146" t="s">
        <v>38</v>
      </c>
      <c r="L12" s="161" t="s">
        <v>39</v>
      </c>
      <c r="M12" s="149"/>
      <c r="N12" s="1"/>
      <c r="O12" s="17">
        <v>40500</v>
      </c>
      <c r="P12" s="18">
        <v>33613</v>
      </c>
      <c r="Q12" s="19">
        <v>37828</v>
      </c>
    </row>
    <row r="13" spans="1:17" ht="26.25" customHeight="1">
      <c r="A13" s="156"/>
      <c r="B13" s="161" t="s">
        <v>40</v>
      </c>
      <c r="C13" s="149"/>
      <c r="D13" s="149"/>
      <c r="E13" s="1"/>
      <c r="F13" s="31">
        <v>6125</v>
      </c>
      <c r="G13" s="32">
        <v>6125</v>
      </c>
      <c r="H13" s="33">
        <v>6125</v>
      </c>
      <c r="I13" s="11"/>
      <c r="J13" s="156"/>
      <c r="K13" s="147"/>
      <c r="L13" s="146" t="s">
        <v>41</v>
      </c>
      <c r="M13" s="16" t="s">
        <v>42</v>
      </c>
      <c r="N13" s="1"/>
      <c r="O13" s="17">
        <v>7531</v>
      </c>
      <c r="P13" s="18">
        <v>6426</v>
      </c>
      <c r="Q13" s="19">
        <v>6472</v>
      </c>
    </row>
    <row r="14" spans="1:17" ht="26.25" customHeight="1">
      <c r="A14" s="156"/>
      <c r="B14" s="161" t="s">
        <v>43</v>
      </c>
      <c r="C14" s="149"/>
      <c r="D14" s="149"/>
      <c r="E14" s="1"/>
      <c r="F14" s="31">
        <v>98</v>
      </c>
      <c r="G14" s="32">
        <v>99</v>
      </c>
      <c r="H14" s="33">
        <v>99</v>
      </c>
      <c r="I14" s="11"/>
      <c r="J14" s="156"/>
      <c r="K14" s="147"/>
      <c r="L14" s="148"/>
      <c r="M14" s="16" t="s">
        <v>44</v>
      </c>
      <c r="N14" s="1"/>
      <c r="O14" s="17"/>
      <c r="P14" s="18"/>
      <c r="Q14" s="19"/>
    </row>
    <row r="15" spans="1:17" ht="26.25" customHeight="1" thickBot="1">
      <c r="A15" s="157"/>
      <c r="B15" s="163" t="s">
        <v>45</v>
      </c>
      <c r="C15" s="164"/>
      <c r="D15" s="164"/>
      <c r="E15" s="3"/>
      <c r="F15" s="35">
        <v>98</v>
      </c>
      <c r="G15" s="36">
        <v>99</v>
      </c>
      <c r="H15" s="37">
        <v>99</v>
      </c>
      <c r="I15" s="11"/>
      <c r="J15" s="156"/>
      <c r="K15" s="148"/>
      <c r="L15" s="159" t="s">
        <v>46</v>
      </c>
      <c r="M15" s="160"/>
      <c r="N15" s="2"/>
      <c r="O15" s="17">
        <v>7859</v>
      </c>
      <c r="P15" s="18">
        <v>5433</v>
      </c>
      <c r="Q15" s="19">
        <v>3362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38">
        <v>7158895</v>
      </c>
      <c r="G16" s="21">
        <v>7196202</v>
      </c>
      <c r="H16" s="22">
        <v>7196242</v>
      </c>
      <c r="I16" s="11"/>
      <c r="J16" s="157"/>
      <c r="K16" s="163" t="s">
        <v>49</v>
      </c>
      <c r="L16" s="164"/>
      <c r="M16" s="164"/>
      <c r="N16" s="3" t="s">
        <v>50</v>
      </c>
      <c r="O16" s="39">
        <f>O5-O11</f>
        <v>55228</v>
      </c>
      <c r="P16" s="40">
        <f>P5-P11</f>
        <v>42511</v>
      </c>
      <c r="Q16" s="41">
        <f>Q5-Q11</f>
        <v>33735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3">
        <v>1761190</v>
      </c>
      <c r="G17" s="24">
        <v>1761190</v>
      </c>
      <c r="H17" s="25">
        <v>1761190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3">
        <v>34549</v>
      </c>
      <c r="P17" s="14">
        <v>37374</v>
      </c>
      <c r="Q17" s="15">
        <v>0</v>
      </c>
    </row>
    <row r="18" spans="1:17" ht="26.25" customHeight="1">
      <c r="A18" s="166"/>
      <c r="B18" s="168"/>
      <c r="C18" s="161" t="s">
        <v>56</v>
      </c>
      <c r="D18" s="149"/>
      <c r="E18" s="1"/>
      <c r="F18" s="23">
        <v>1451400</v>
      </c>
      <c r="G18" s="24">
        <v>1451400</v>
      </c>
      <c r="H18" s="25">
        <v>1451400</v>
      </c>
      <c r="I18" s="11"/>
      <c r="J18" s="156"/>
      <c r="K18" s="146" t="s">
        <v>41</v>
      </c>
      <c r="L18" s="161" t="s">
        <v>57</v>
      </c>
      <c r="M18" s="149"/>
      <c r="N18" s="1"/>
      <c r="O18" s="17"/>
      <c r="P18" s="18"/>
      <c r="Q18" s="19"/>
    </row>
    <row r="19" spans="1:17" ht="26.25" customHeight="1">
      <c r="A19" s="166"/>
      <c r="B19" s="168"/>
      <c r="C19" s="161" t="s">
        <v>58</v>
      </c>
      <c r="D19" s="149"/>
      <c r="E19" s="1"/>
      <c r="F19" s="23">
        <v>99709</v>
      </c>
      <c r="G19" s="24">
        <v>99709</v>
      </c>
      <c r="H19" s="25">
        <v>99709</v>
      </c>
      <c r="I19" s="11"/>
      <c r="J19" s="156"/>
      <c r="K19" s="148"/>
      <c r="L19" s="161" t="s">
        <v>31</v>
      </c>
      <c r="M19" s="149"/>
      <c r="N19" s="1"/>
      <c r="O19" s="30">
        <v>34549</v>
      </c>
      <c r="P19" s="18">
        <v>37374</v>
      </c>
      <c r="Q19" s="19"/>
    </row>
    <row r="20" spans="1:17" ht="26.25" customHeight="1">
      <c r="A20" s="166"/>
      <c r="B20" s="168"/>
      <c r="C20" s="161" t="s">
        <v>59</v>
      </c>
      <c r="D20" s="149"/>
      <c r="E20" s="1"/>
      <c r="F20" s="23">
        <v>3846596</v>
      </c>
      <c r="G20" s="24">
        <v>3883903</v>
      </c>
      <c r="H20" s="25">
        <v>3883943</v>
      </c>
      <c r="I20" s="11"/>
      <c r="J20" s="156"/>
      <c r="K20" s="161" t="s">
        <v>60</v>
      </c>
      <c r="L20" s="149"/>
      <c r="M20" s="149"/>
      <c r="N20" s="42" t="s">
        <v>61</v>
      </c>
      <c r="O20" s="17">
        <v>89777</v>
      </c>
      <c r="P20" s="18">
        <v>79885</v>
      </c>
      <c r="Q20" s="19">
        <v>29661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3">
        <v>4968621</v>
      </c>
      <c r="G21" s="40">
        <v>4968621</v>
      </c>
      <c r="H21" s="41">
        <v>4968621</v>
      </c>
      <c r="I21" s="11"/>
      <c r="J21" s="156"/>
      <c r="K21" s="146" t="s">
        <v>63</v>
      </c>
      <c r="L21" s="161" t="s">
        <v>0</v>
      </c>
      <c r="M21" s="149"/>
      <c r="N21" s="1"/>
      <c r="O21" s="17">
        <v>34485</v>
      </c>
      <c r="P21" s="18">
        <v>37307</v>
      </c>
      <c r="Q21" s="19">
        <v>40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44">
        <v>19</v>
      </c>
      <c r="G22" s="45">
        <v>19</v>
      </c>
      <c r="H22" s="46">
        <v>19</v>
      </c>
      <c r="I22" s="11"/>
      <c r="J22" s="156"/>
      <c r="K22" s="147"/>
      <c r="L22" s="47" t="s">
        <v>41</v>
      </c>
      <c r="M22" s="16" t="s">
        <v>66</v>
      </c>
      <c r="N22" s="1"/>
      <c r="O22" s="17"/>
      <c r="P22" s="18"/>
      <c r="Q22" s="19"/>
    </row>
    <row r="23" spans="1:17" ht="26.25" customHeight="1">
      <c r="A23" s="156"/>
      <c r="B23" s="161" t="s">
        <v>67</v>
      </c>
      <c r="C23" s="149"/>
      <c r="D23" s="149"/>
      <c r="E23" s="1"/>
      <c r="F23" s="48" t="s">
        <v>1</v>
      </c>
      <c r="G23" s="49" t="s">
        <v>1</v>
      </c>
      <c r="H23" s="50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17">
        <v>55292</v>
      </c>
      <c r="P23" s="18">
        <v>42578</v>
      </c>
      <c r="Q23" s="19">
        <v>29621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51"/>
      <c r="G24" s="47"/>
      <c r="H24" s="52"/>
      <c r="I24" s="11"/>
      <c r="J24" s="157"/>
      <c r="K24" s="163" t="s">
        <v>71</v>
      </c>
      <c r="L24" s="164"/>
      <c r="M24" s="164"/>
      <c r="N24" s="3" t="s">
        <v>72</v>
      </c>
      <c r="O24" s="43">
        <f>O17-O20</f>
        <v>-55228</v>
      </c>
      <c r="P24" s="40">
        <f>P17-P20</f>
        <v>-42511</v>
      </c>
      <c r="Q24" s="41">
        <f>Q17-Q20</f>
        <v>-29661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48" t="s">
        <v>2</v>
      </c>
      <c r="G25" s="49" t="s">
        <v>2</v>
      </c>
      <c r="H25" s="50" t="s">
        <v>2</v>
      </c>
      <c r="I25" s="11"/>
      <c r="J25" s="151" t="s">
        <v>74</v>
      </c>
      <c r="K25" s="131"/>
      <c r="L25" s="131"/>
      <c r="M25" s="131"/>
      <c r="N25" s="4" t="s">
        <v>75</v>
      </c>
      <c r="O25" s="53">
        <f>O16+O24</f>
        <v>0</v>
      </c>
      <c r="P25" s="54">
        <f>P16+P24</f>
        <v>0</v>
      </c>
      <c r="Q25" s="55">
        <f>Q16+Q24</f>
        <v>4074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3">
        <v>1</v>
      </c>
      <c r="G26" s="24">
        <v>1</v>
      </c>
      <c r="H26" s="25">
        <v>1</v>
      </c>
      <c r="I26" s="11"/>
      <c r="J26" s="151" t="s">
        <v>77</v>
      </c>
      <c r="K26" s="131"/>
      <c r="L26" s="131"/>
      <c r="M26" s="131"/>
      <c r="N26" s="4" t="s">
        <v>78</v>
      </c>
      <c r="O26" s="56"/>
      <c r="P26" s="57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1">
        <v>9400</v>
      </c>
      <c r="G27" s="32">
        <v>9400</v>
      </c>
      <c r="H27" s="33">
        <v>9400</v>
      </c>
      <c r="I27" s="11"/>
      <c r="J27" s="151" t="s">
        <v>81</v>
      </c>
      <c r="K27" s="131"/>
      <c r="L27" s="131"/>
      <c r="M27" s="131"/>
      <c r="N27" s="4" t="s">
        <v>82</v>
      </c>
      <c r="O27" s="56"/>
      <c r="P27" s="57"/>
      <c r="Q27" s="58"/>
    </row>
    <row r="28" spans="1:17" ht="26.25" customHeight="1" thickBot="1">
      <c r="A28" s="156"/>
      <c r="B28" s="171"/>
      <c r="C28" s="172"/>
      <c r="D28" s="16" t="s">
        <v>83</v>
      </c>
      <c r="E28" s="1"/>
      <c r="F28" s="31"/>
      <c r="G28" s="32"/>
      <c r="H28" s="33"/>
      <c r="I28" s="11"/>
      <c r="J28" s="151" t="s">
        <v>84</v>
      </c>
      <c r="K28" s="131"/>
      <c r="L28" s="131"/>
      <c r="M28" s="131"/>
      <c r="N28" s="4" t="s">
        <v>85</v>
      </c>
      <c r="O28" s="56"/>
      <c r="P28" s="57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31">
        <v>1236</v>
      </c>
      <c r="G29" s="32">
        <v>1091</v>
      </c>
      <c r="H29" s="33">
        <v>1249</v>
      </c>
      <c r="I29" s="11"/>
      <c r="J29" s="151" t="s">
        <v>87</v>
      </c>
      <c r="K29" s="131"/>
      <c r="L29" s="131"/>
      <c r="M29" s="131"/>
      <c r="N29" s="4" t="s">
        <v>88</v>
      </c>
      <c r="O29" s="53">
        <f>O25-O26+O27-O28</f>
        <v>0</v>
      </c>
      <c r="P29" s="54">
        <f>P25-P26+P27-P28</f>
        <v>0</v>
      </c>
      <c r="Q29" s="55">
        <f>Q25-Q26+Q27-Q28</f>
        <v>4074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31"/>
      <c r="G30" s="32"/>
      <c r="H30" s="33"/>
      <c r="I30" s="11"/>
      <c r="J30" s="151" t="s">
        <v>89</v>
      </c>
      <c r="K30" s="131"/>
      <c r="L30" s="131"/>
      <c r="M30" s="131"/>
      <c r="N30" s="4" t="s">
        <v>90</v>
      </c>
      <c r="O30" s="56"/>
      <c r="P30" s="57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31">
        <v>1097</v>
      </c>
      <c r="G31" s="32">
        <v>984</v>
      </c>
      <c r="H31" s="33">
        <v>1057</v>
      </c>
      <c r="I31" s="11"/>
      <c r="J31" s="151" t="s">
        <v>92</v>
      </c>
      <c r="K31" s="131"/>
      <c r="L31" s="131"/>
      <c r="M31" s="131"/>
      <c r="N31" s="4" t="s">
        <v>93</v>
      </c>
      <c r="O31" s="53">
        <f>O29-O30</f>
        <v>0</v>
      </c>
      <c r="P31" s="54">
        <f>P29-P30</f>
        <v>0</v>
      </c>
      <c r="Q31" s="55">
        <f>Q29-Q30</f>
        <v>4074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31">
        <v>324729</v>
      </c>
      <c r="G32" s="32">
        <v>319164</v>
      </c>
      <c r="H32" s="33">
        <v>314184</v>
      </c>
      <c r="I32" s="11"/>
      <c r="J32" s="151" t="s">
        <v>95</v>
      </c>
      <c r="K32" s="131"/>
      <c r="L32" s="131"/>
      <c r="M32" s="131"/>
      <c r="N32" s="4"/>
      <c r="O32" s="59">
        <f>IF(O5=0,0,O5/(O11+O23))</f>
        <v>0.999382543342563</v>
      </c>
      <c r="P32" s="60">
        <f>IF(P5=0,0,P5/(P11+P23))</f>
        <v>0.9991791629912771</v>
      </c>
      <c r="Q32" s="61">
        <f>IF(Q5=0,0,Q5/(Q11+Q23))</f>
        <v>1.0580983180579289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31"/>
      <c r="G33" s="32"/>
      <c r="H33" s="33"/>
      <c r="I33" s="11"/>
      <c r="J33" s="151" t="s">
        <v>98</v>
      </c>
      <c r="K33" s="131"/>
      <c r="L33" s="131"/>
      <c r="M33" s="131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31">
        <v>324729</v>
      </c>
      <c r="G34" s="32">
        <v>319164</v>
      </c>
      <c r="H34" s="33">
        <v>314184</v>
      </c>
      <c r="I34" s="11"/>
      <c r="J34" s="151" t="s">
        <v>101</v>
      </c>
      <c r="K34" s="131"/>
      <c r="L34" s="131"/>
      <c r="M34" s="131"/>
      <c r="N34" s="4"/>
      <c r="O34" s="56">
        <v>85118</v>
      </c>
      <c r="P34" s="57">
        <v>69620</v>
      </c>
      <c r="Q34" s="58">
        <v>22185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31">
        <v>248398</v>
      </c>
      <c r="G35" s="32">
        <v>230656</v>
      </c>
      <c r="H35" s="33">
        <v>246981</v>
      </c>
      <c r="I35" s="11"/>
      <c r="J35" s="175" t="s">
        <v>104</v>
      </c>
      <c r="K35" s="176"/>
      <c r="L35" s="177" t="s">
        <v>105</v>
      </c>
      <c r="M35" s="178"/>
      <c r="N35" s="4"/>
      <c r="O35" s="56">
        <v>50569</v>
      </c>
      <c r="P35" s="57">
        <v>32246</v>
      </c>
      <c r="Q35" s="58">
        <v>22185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2">
        <f>IF(F35=0,0,F35/F34)</f>
        <v>0.7649393802216617</v>
      </c>
      <c r="G36" s="63">
        <f>IF(G35=0,0,G35/G34)</f>
        <v>0.7226880224586733</v>
      </c>
      <c r="H36" s="64">
        <f>IF(H35=0,0,H35/H34)</f>
        <v>0.7861030478955007</v>
      </c>
      <c r="I36" s="11"/>
      <c r="J36" s="151" t="s">
        <v>107</v>
      </c>
      <c r="K36" s="131"/>
      <c r="L36" s="131"/>
      <c r="M36" s="131"/>
      <c r="N36" s="4"/>
      <c r="O36" s="56">
        <v>103961</v>
      </c>
      <c r="P36" s="57">
        <v>61383</v>
      </c>
      <c r="Q36" s="58">
        <v>31762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38">
        <v>30723</v>
      </c>
      <c r="G37" s="21">
        <v>20810</v>
      </c>
      <c r="H37" s="22">
        <v>22014</v>
      </c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3">
        <v>53018</v>
      </c>
      <c r="G38" s="24">
        <v>49311</v>
      </c>
      <c r="H38" s="25">
        <v>48561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23">
        <v>26717</v>
      </c>
      <c r="G39" s="24">
        <v>25649</v>
      </c>
      <c r="H39" s="25">
        <v>24636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3">
        <v>26301</v>
      </c>
      <c r="G40" s="24">
        <v>23662</v>
      </c>
      <c r="H40" s="25">
        <v>23925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3">
        <v>19910</v>
      </c>
      <c r="G41" s="24">
        <v>11503</v>
      </c>
      <c r="H41" s="25">
        <v>236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3">
        <f>F37+F38+F41</f>
        <v>103651</v>
      </c>
      <c r="G42" s="40">
        <f>G37+G38+G41</f>
        <v>81624</v>
      </c>
      <c r="H42" s="41">
        <f>H37+H38+H41</f>
        <v>70811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66" t="s">
        <v>119</v>
      </c>
      <c r="G43" s="66" t="s">
        <v>119</v>
      </c>
      <c r="H43" s="67" t="s">
        <v>119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23">
        <v>2040</v>
      </c>
      <c r="G44" s="23">
        <v>2040</v>
      </c>
      <c r="H44" s="25">
        <v>2040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68">
        <v>36617</v>
      </c>
      <c r="G45" s="68">
        <v>36617</v>
      </c>
      <c r="H45" s="69">
        <v>36617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31">
        <v>213.4</v>
      </c>
      <c r="G46" s="32">
        <v>213.8</v>
      </c>
      <c r="H46" s="33">
        <v>213.5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1">
        <v>213.4</v>
      </c>
      <c r="G47" s="32">
        <v>213.8</v>
      </c>
      <c r="H47" s="33">
        <v>196.6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31">
        <v>107.6</v>
      </c>
      <c r="G48" s="32">
        <v>111.2</v>
      </c>
      <c r="H48" s="33">
        <v>99.7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31">
        <v>105.9</v>
      </c>
      <c r="G49" s="32">
        <v>102.6</v>
      </c>
      <c r="H49" s="33">
        <v>96.9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1"/>
      <c r="G50" s="32"/>
      <c r="H50" s="33"/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23">
        <v>480</v>
      </c>
      <c r="G51" s="23">
        <v>480</v>
      </c>
      <c r="H51" s="25">
        <v>480</v>
      </c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70">
        <v>29677</v>
      </c>
      <c r="G52" s="70">
        <v>29677</v>
      </c>
      <c r="H52" s="71">
        <v>29677</v>
      </c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38">
        <v>4</v>
      </c>
      <c r="G53" s="21">
        <v>4</v>
      </c>
      <c r="H53" s="22">
        <v>4</v>
      </c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3"/>
      <c r="G54" s="24"/>
      <c r="H54" s="25"/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3">
        <f>F53+F54</f>
        <v>4</v>
      </c>
      <c r="G55" s="40">
        <f>G53+G54</f>
        <v>4</v>
      </c>
      <c r="H55" s="41">
        <f>H53+H54</f>
        <v>4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B35:D35"/>
    <mergeCell ref="J35:K35"/>
    <mergeCell ref="L35:M35"/>
    <mergeCell ref="B36:D36"/>
    <mergeCell ref="J36:M36"/>
    <mergeCell ref="A37:A42"/>
    <mergeCell ref="B37:D37"/>
    <mergeCell ref="B38:D38"/>
    <mergeCell ref="B39:B40"/>
    <mergeCell ref="C39:D39"/>
    <mergeCell ref="C40:D40"/>
    <mergeCell ref="B41:D41"/>
    <mergeCell ref="B42:D42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A16:A21"/>
    <mergeCell ref="B16:D16"/>
    <mergeCell ref="K16:M16"/>
    <mergeCell ref="B17:B20"/>
    <mergeCell ref="C17:D17"/>
    <mergeCell ref="J17:J24"/>
    <mergeCell ref="K17:M17"/>
    <mergeCell ref="C19:D19"/>
    <mergeCell ref="L19:M19"/>
    <mergeCell ref="C20:D20"/>
    <mergeCell ref="B15:D15"/>
    <mergeCell ref="B21:D21"/>
    <mergeCell ref="K21:K23"/>
    <mergeCell ref="L21:M21"/>
    <mergeCell ref="K20:M20"/>
    <mergeCell ref="B11:D11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F6:H6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K6:K10"/>
    <mergeCell ref="K11:M11"/>
    <mergeCell ref="A1:Q1"/>
    <mergeCell ref="A4:D4"/>
    <mergeCell ref="J4:M4"/>
    <mergeCell ref="A5:D5"/>
    <mergeCell ref="F5:H5"/>
    <mergeCell ref="J5:J16"/>
    <mergeCell ref="K5:M5"/>
    <mergeCell ref="A6:D6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K17" sqref="K17:M17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198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36090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3">
        <v>65625</v>
      </c>
      <c r="P5" s="14">
        <v>66517</v>
      </c>
      <c r="Q5" s="15">
        <v>65679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38442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7">
        <v>11871</v>
      </c>
      <c r="P6" s="18">
        <v>11774</v>
      </c>
      <c r="Q6" s="19">
        <v>16386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0">
        <v>8298</v>
      </c>
      <c r="G7" s="21">
        <v>8200</v>
      </c>
      <c r="H7" s="22">
        <v>8121</v>
      </c>
      <c r="I7" s="11"/>
      <c r="J7" s="156"/>
      <c r="K7" s="147"/>
      <c r="L7" s="146" t="s">
        <v>21</v>
      </c>
      <c r="M7" s="16" t="s">
        <v>22</v>
      </c>
      <c r="N7" s="1"/>
      <c r="O7" s="17">
        <v>11871</v>
      </c>
      <c r="P7" s="18">
        <v>11774</v>
      </c>
      <c r="Q7" s="19">
        <v>16386</v>
      </c>
    </row>
    <row r="8" spans="1:17" ht="26.25" customHeight="1">
      <c r="A8" s="156"/>
      <c r="B8" s="161" t="s">
        <v>23</v>
      </c>
      <c r="C8" s="149"/>
      <c r="D8" s="149"/>
      <c r="E8" s="1"/>
      <c r="F8" s="23">
        <v>1404</v>
      </c>
      <c r="G8" s="24">
        <v>1405</v>
      </c>
      <c r="H8" s="25">
        <v>1380</v>
      </c>
      <c r="I8" s="26"/>
      <c r="J8" s="156"/>
      <c r="K8" s="147"/>
      <c r="L8" s="147"/>
      <c r="M8" s="16" t="s">
        <v>24</v>
      </c>
      <c r="N8" s="1"/>
      <c r="O8" s="17"/>
      <c r="P8" s="18"/>
      <c r="Q8" s="19"/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23">
        <v>1404</v>
      </c>
      <c r="G9" s="24">
        <v>1405</v>
      </c>
      <c r="H9" s="25">
        <v>1380</v>
      </c>
      <c r="I9" s="11"/>
      <c r="J9" s="156"/>
      <c r="K9" s="147"/>
      <c r="L9" s="148"/>
      <c r="M9" s="16" t="s">
        <v>27</v>
      </c>
      <c r="N9" s="1" t="s">
        <v>28</v>
      </c>
      <c r="O9" s="17"/>
      <c r="P9" s="18"/>
      <c r="Q9" s="19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7">
        <f>IF(F9=0,0,F9/F7)</f>
        <v>0.16919739696312364</v>
      </c>
      <c r="G10" s="28">
        <f>IF(G9=0,0,G9/G7)</f>
        <v>0.17134146341463416</v>
      </c>
      <c r="H10" s="29">
        <f>IF(H9=0,0,H9/H7)</f>
        <v>0.1699298115995567</v>
      </c>
      <c r="I10" s="11"/>
      <c r="J10" s="156"/>
      <c r="K10" s="148"/>
      <c r="L10" s="159" t="s">
        <v>31</v>
      </c>
      <c r="M10" s="160"/>
      <c r="N10" s="2"/>
      <c r="O10" s="17">
        <v>53454</v>
      </c>
      <c r="P10" s="18">
        <v>53772</v>
      </c>
      <c r="Q10" s="19">
        <v>45271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23">
        <v>833</v>
      </c>
      <c r="G11" s="24">
        <v>905</v>
      </c>
      <c r="H11" s="25">
        <v>895</v>
      </c>
      <c r="I11" s="11"/>
      <c r="J11" s="156"/>
      <c r="K11" s="149" t="s">
        <v>34</v>
      </c>
      <c r="L11" s="149"/>
      <c r="M11" s="149"/>
      <c r="N11" s="1" t="s">
        <v>199</v>
      </c>
      <c r="O11" s="30">
        <v>65625</v>
      </c>
      <c r="P11" s="18">
        <v>66517</v>
      </c>
      <c r="Q11" s="19">
        <v>65679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7">
        <f>IF(F11=0,0,F11/F9)</f>
        <v>0.5933048433048433</v>
      </c>
      <c r="G12" s="28">
        <f>IF(G11=0,0,G11/G9)</f>
        <v>0.6441281138790036</v>
      </c>
      <c r="H12" s="29">
        <f>IF(H11=0,0,H11/H9)</f>
        <v>0.6485507246376812</v>
      </c>
      <c r="I12" s="11"/>
      <c r="J12" s="156"/>
      <c r="K12" s="146" t="s">
        <v>38</v>
      </c>
      <c r="L12" s="161" t="s">
        <v>39</v>
      </c>
      <c r="M12" s="149"/>
      <c r="N12" s="1"/>
      <c r="O12" s="17">
        <v>40918</v>
      </c>
      <c r="P12" s="18">
        <v>41657</v>
      </c>
      <c r="Q12" s="19">
        <v>41307</v>
      </c>
    </row>
    <row r="13" spans="1:17" ht="26.25" customHeight="1">
      <c r="A13" s="156"/>
      <c r="B13" s="161" t="s">
        <v>40</v>
      </c>
      <c r="C13" s="149"/>
      <c r="D13" s="149"/>
      <c r="E13" s="1"/>
      <c r="F13" s="31"/>
      <c r="G13" s="32"/>
      <c r="H13" s="33"/>
      <c r="I13" s="11"/>
      <c r="J13" s="156"/>
      <c r="K13" s="147"/>
      <c r="L13" s="146" t="s">
        <v>41</v>
      </c>
      <c r="M13" s="16" t="s">
        <v>42</v>
      </c>
      <c r="N13" s="1"/>
      <c r="O13" s="17">
        <v>14216</v>
      </c>
      <c r="P13" s="18">
        <v>15433</v>
      </c>
      <c r="Q13" s="19">
        <v>15419</v>
      </c>
    </row>
    <row r="14" spans="1:17" ht="26.25" customHeight="1">
      <c r="A14" s="156"/>
      <c r="B14" s="161" t="s">
        <v>43</v>
      </c>
      <c r="C14" s="149"/>
      <c r="D14" s="149"/>
      <c r="E14" s="1"/>
      <c r="F14" s="31">
        <v>71</v>
      </c>
      <c r="G14" s="32">
        <v>97</v>
      </c>
      <c r="H14" s="33">
        <v>105</v>
      </c>
      <c r="I14" s="11"/>
      <c r="J14" s="156"/>
      <c r="K14" s="147"/>
      <c r="L14" s="148"/>
      <c r="M14" s="16" t="s">
        <v>44</v>
      </c>
      <c r="N14" s="1"/>
      <c r="O14" s="17"/>
      <c r="P14" s="18"/>
      <c r="Q14" s="19"/>
    </row>
    <row r="15" spans="1:17" ht="26.25" customHeight="1" thickBot="1">
      <c r="A15" s="157"/>
      <c r="B15" s="163" t="s">
        <v>45</v>
      </c>
      <c r="C15" s="164"/>
      <c r="D15" s="164"/>
      <c r="E15" s="3"/>
      <c r="F15" s="35">
        <v>71</v>
      </c>
      <c r="G15" s="36">
        <v>97</v>
      </c>
      <c r="H15" s="37">
        <v>105</v>
      </c>
      <c r="I15" s="11"/>
      <c r="J15" s="156"/>
      <c r="K15" s="148"/>
      <c r="L15" s="159" t="s">
        <v>46</v>
      </c>
      <c r="M15" s="160"/>
      <c r="N15" s="2"/>
      <c r="O15" s="17">
        <v>24707</v>
      </c>
      <c r="P15" s="18">
        <v>24860</v>
      </c>
      <c r="Q15" s="19">
        <v>24372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38">
        <v>5317404</v>
      </c>
      <c r="G16" s="21">
        <v>5543217</v>
      </c>
      <c r="H16" s="22">
        <v>5814458</v>
      </c>
      <c r="I16" s="11"/>
      <c r="J16" s="157"/>
      <c r="K16" s="163" t="s">
        <v>49</v>
      </c>
      <c r="L16" s="164"/>
      <c r="M16" s="164"/>
      <c r="N16" s="3" t="s">
        <v>50</v>
      </c>
      <c r="O16" s="39">
        <f>O5-O11</f>
        <v>0</v>
      </c>
      <c r="P16" s="40">
        <f>P5-P11</f>
        <v>0</v>
      </c>
      <c r="Q16" s="41">
        <f>Q5-Q11</f>
        <v>0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3">
        <v>2158190</v>
      </c>
      <c r="G17" s="24">
        <v>2212940</v>
      </c>
      <c r="H17" s="25">
        <v>2284440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3">
        <v>258830</v>
      </c>
      <c r="P17" s="14">
        <v>225759</v>
      </c>
      <c r="Q17" s="15">
        <v>274505</v>
      </c>
    </row>
    <row r="18" spans="1:17" ht="26.25" customHeight="1">
      <c r="A18" s="166"/>
      <c r="B18" s="168"/>
      <c r="C18" s="161" t="s">
        <v>56</v>
      </c>
      <c r="D18" s="149"/>
      <c r="E18" s="1"/>
      <c r="F18" s="23">
        <v>1908400</v>
      </c>
      <c r="G18" s="24">
        <v>1962400</v>
      </c>
      <c r="H18" s="25">
        <v>2032400</v>
      </c>
      <c r="I18" s="11"/>
      <c r="J18" s="156"/>
      <c r="K18" s="146" t="s">
        <v>41</v>
      </c>
      <c r="L18" s="161" t="s">
        <v>57</v>
      </c>
      <c r="M18" s="149"/>
      <c r="N18" s="1"/>
      <c r="O18" s="17">
        <v>76000</v>
      </c>
      <c r="P18" s="18">
        <v>54000</v>
      </c>
      <c r="Q18" s="19">
        <v>70000</v>
      </c>
    </row>
    <row r="19" spans="1:17" ht="26.25" customHeight="1">
      <c r="A19" s="166"/>
      <c r="B19" s="168"/>
      <c r="C19" s="161" t="s">
        <v>58</v>
      </c>
      <c r="D19" s="149"/>
      <c r="E19" s="1"/>
      <c r="F19" s="23">
        <v>85584</v>
      </c>
      <c r="G19" s="24">
        <v>100465</v>
      </c>
      <c r="H19" s="25">
        <v>106741</v>
      </c>
      <c r="I19" s="11"/>
      <c r="J19" s="156"/>
      <c r="K19" s="148"/>
      <c r="L19" s="161" t="s">
        <v>31</v>
      </c>
      <c r="M19" s="149"/>
      <c r="N19" s="1"/>
      <c r="O19" s="30">
        <v>112546</v>
      </c>
      <c r="P19" s="18">
        <v>102128</v>
      </c>
      <c r="Q19" s="19">
        <v>126729</v>
      </c>
    </row>
    <row r="20" spans="1:17" ht="26.25" customHeight="1">
      <c r="A20" s="166"/>
      <c r="B20" s="168"/>
      <c r="C20" s="161" t="s">
        <v>59</v>
      </c>
      <c r="D20" s="149"/>
      <c r="E20" s="1"/>
      <c r="F20" s="23">
        <v>1165230</v>
      </c>
      <c r="G20" s="24">
        <v>1267412</v>
      </c>
      <c r="H20" s="25">
        <v>1390877</v>
      </c>
      <c r="I20" s="11"/>
      <c r="J20" s="156"/>
      <c r="K20" s="161" t="s">
        <v>60</v>
      </c>
      <c r="L20" s="149"/>
      <c r="M20" s="149"/>
      <c r="N20" s="42" t="s">
        <v>61</v>
      </c>
      <c r="O20" s="17">
        <v>263563</v>
      </c>
      <c r="P20" s="18">
        <v>227978</v>
      </c>
      <c r="Q20" s="19">
        <v>269076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3">
        <v>3812489</v>
      </c>
      <c r="G21" s="40">
        <v>3916389</v>
      </c>
      <c r="H21" s="41">
        <v>4038889</v>
      </c>
      <c r="I21" s="11"/>
      <c r="J21" s="156"/>
      <c r="K21" s="146" t="s">
        <v>63</v>
      </c>
      <c r="L21" s="161" t="s">
        <v>0</v>
      </c>
      <c r="M21" s="149"/>
      <c r="N21" s="1"/>
      <c r="O21" s="17">
        <v>180087</v>
      </c>
      <c r="P21" s="18">
        <v>138468</v>
      </c>
      <c r="Q21" s="19">
        <v>169604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44">
        <v>24</v>
      </c>
      <c r="G22" s="45">
        <v>25</v>
      </c>
      <c r="H22" s="46">
        <v>26</v>
      </c>
      <c r="I22" s="11"/>
      <c r="J22" s="156"/>
      <c r="K22" s="147"/>
      <c r="L22" s="47" t="s">
        <v>41</v>
      </c>
      <c r="M22" s="16" t="s">
        <v>66</v>
      </c>
      <c r="N22" s="1"/>
      <c r="O22" s="17"/>
      <c r="P22" s="18"/>
      <c r="Q22" s="19"/>
    </row>
    <row r="23" spans="1:17" ht="26.25" customHeight="1">
      <c r="A23" s="156"/>
      <c r="B23" s="161" t="s">
        <v>67</v>
      </c>
      <c r="C23" s="149"/>
      <c r="D23" s="149"/>
      <c r="E23" s="1"/>
      <c r="F23" s="48" t="s">
        <v>1</v>
      </c>
      <c r="G23" s="49" t="s">
        <v>1</v>
      </c>
      <c r="H23" s="50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17">
        <v>83476</v>
      </c>
      <c r="P23" s="18">
        <v>89510</v>
      </c>
      <c r="Q23" s="19">
        <v>94112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48"/>
      <c r="G24" s="49"/>
      <c r="H24" s="50"/>
      <c r="I24" s="11"/>
      <c r="J24" s="157"/>
      <c r="K24" s="163" t="s">
        <v>71</v>
      </c>
      <c r="L24" s="164"/>
      <c r="M24" s="164"/>
      <c r="N24" s="3" t="s">
        <v>72</v>
      </c>
      <c r="O24" s="43">
        <f>O17-O20</f>
        <v>-4733</v>
      </c>
      <c r="P24" s="40">
        <f>P17-P20</f>
        <v>-2219</v>
      </c>
      <c r="Q24" s="41">
        <f>Q17-Q20</f>
        <v>5429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48" t="s">
        <v>197</v>
      </c>
      <c r="G25" s="49" t="s">
        <v>197</v>
      </c>
      <c r="H25" s="50" t="s">
        <v>197</v>
      </c>
      <c r="I25" s="11"/>
      <c r="J25" s="151" t="s">
        <v>74</v>
      </c>
      <c r="K25" s="131"/>
      <c r="L25" s="131"/>
      <c r="M25" s="131"/>
      <c r="N25" s="4" t="s">
        <v>75</v>
      </c>
      <c r="O25" s="53">
        <f>O16+O24</f>
        <v>-4733</v>
      </c>
      <c r="P25" s="54">
        <f>P16+P24</f>
        <v>-2219</v>
      </c>
      <c r="Q25" s="55">
        <f>Q16+Q24</f>
        <v>5429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3">
        <v>1</v>
      </c>
      <c r="G26" s="24">
        <v>1</v>
      </c>
      <c r="H26" s="25">
        <v>1</v>
      </c>
      <c r="I26" s="11"/>
      <c r="J26" s="151" t="s">
        <v>77</v>
      </c>
      <c r="K26" s="131"/>
      <c r="L26" s="131"/>
      <c r="M26" s="131"/>
      <c r="N26" s="4" t="s">
        <v>78</v>
      </c>
      <c r="O26" s="56"/>
      <c r="P26" s="57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1">
        <v>1000</v>
      </c>
      <c r="G27" s="32">
        <v>1000</v>
      </c>
      <c r="H27" s="33">
        <v>1000</v>
      </c>
      <c r="I27" s="11"/>
      <c r="J27" s="151" t="s">
        <v>81</v>
      </c>
      <c r="K27" s="131"/>
      <c r="L27" s="131"/>
      <c r="M27" s="131"/>
      <c r="N27" s="4" t="s">
        <v>82</v>
      </c>
      <c r="O27" s="56">
        <v>7844</v>
      </c>
      <c r="P27" s="57">
        <v>3110</v>
      </c>
      <c r="Q27" s="58">
        <v>891</v>
      </c>
    </row>
    <row r="28" spans="1:17" ht="26.25" customHeight="1" thickBot="1">
      <c r="A28" s="156"/>
      <c r="B28" s="171"/>
      <c r="C28" s="172"/>
      <c r="D28" s="16" t="s">
        <v>83</v>
      </c>
      <c r="E28" s="1"/>
      <c r="F28" s="31"/>
      <c r="G28" s="32"/>
      <c r="H28" s="33"/>
      <c r="I28" s="11"/>
      <c r="J28" s="151" t="s">
        <v>84</v>
      </c>
      <c r="K28" s="131"/>
      <c r="L28" s="131"/>
      <c r="M28" s="131"/>
      <c r="N28" s="4" t="s">
        <v>85</v>
      </c>
      <c r="O28" s="56"/>
      <c r="P28" s="57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31">
        <v>252</v>
      </c>
      <c r="G29" s="32">
        <v>328</v>
      </c>
      <c r="H29" s="33">
        <v>395</v>
      </c>
      <c r="I29" s="11"/>
      <c r="J29" s="151" t="s">
        <v>87</v>
      </c>
      <c r="K29" s="131"/>
      <c r="L29" s="131"/>
      <c r="M29" s="131"/>
      <c r="N29" s="4" t="s">
        <v>88</v>
      </c>
      <c r="O29" s="53">
        <f>O25-O26+O27-O28</f>
        <v>3111</v>
      </c>
      <c r="P29" s="54">
        <f>P25-P26+P27-P28</f>
        <v>891</v>
      </c>
      <c r="Q29" s="55">
        <f>Q25-Q26+Q27-Q28</f>
        <v>6320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31"/>
      <c r="G30" s="32"/>
      <c r="H30" s="33"/>
      <c r="I30" s="11"/>
      <c r="J30" s="151" t="s">
        <v>89</v>
      </c>
      <c r="K30" s="131"/>
      <c r="L30" s="131"/>
      <c r="M30" s="131"/>
      <c r="N30" s="4" t="s">
        <v>90</v>
      </c>
      <c r="O30" s="56"/>
      <c r="P30" s="57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31">
        <v>206</v>
      </c>
      <c r="G31" s="32">
        <v>260</v>
      </c>
      <c r="H31" s="33">
        <v>293</v>
      </c>
      <c r="I31" s="11"/>
      <c r="J31" s="151" t="s">
        <v>92</v>
      </c>
      <c r="K31" s="131"/>
      <c r="L31" s="131"/>
      <c r="M31" s="131"/>
      <c r="N31" s="4" t="s">
        <v>93</v>
      </c>
      <c r="O31" s="53">
        <f>O29-O30</f>
        <v>3111</v>
      </c>
      <c r="P31" s="54">
        <f>P29-P30</f>
        <v>891</v>
      </c>
      <c r="Q31" s="55">
        <f>Q29-Q30</f>
        <v>6320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31">
        <v>74965</v>
      </c>
      <c r="G32" s="32">
        <v>95014</v>
      </c>
      <c r="H32" s="33">
        <v>107039</v>
      </c>
      <c r="I32" s="11"/>
      <c r="J32" s="151" t="s">
        <v>95</v>
      </c>
      <c r="K32" s="131"/>
      <c r="L32" s="131"/>
      <c r="M32" s="131"/>
      <c r="N32" s="4"/>
      <c r="O32" s="59">
        <f>IF(O5=0,0,O5/(O11+O23))</f>
        <v>0.44013789310601537</v>
      </c>
      <c r="P32" s="60">
        <f>IF(P5=0,0,P5/(P11+P23))</f>
        <v>0.42631723996487786</v>
      </c>
      <c r="Q32" s="61">
        <f>IF(Q5=0,0,Q5/(Q11+Q23))</f>
        <v>0.41103065879805495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31"/>
      <c r="G33" s="32"/>
      <c r="H33" s="33"/>
      <c r="I33" s="11"/>
      <c r="J33" s="151" t="s">
        <v>98</v>
      </c>
      <c r="K33" s="131"/>
      <c r="L33" s="131"/>
      <c r="M33" s="131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31">
        <v>74965</v>
      </c>
      <c r="G34" s="32">
        <v>95014</v>
      </c>
      <c r="H34" s="33">
        <v>107039</v>
      </c>
      <c r="I34" s="11"/>
      <c r="J34" s="151" t="s">
        <v>101</v>
      </c>
      <c r="K34" s="131"/>
      <c r="L34" s="131"/>
      <c r="M34" s="131"/>
      <c r="N34" s="4"/>
      <c r="O34" s="56">
        <v>166000</v>
      </c>
      <c r="P34" s="57">
        <v>155900</v>
      </c>
      <c r="Q34" s="58">
        <v>172000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31">
        <v>74965</v>
      </c>
      <c r="G35" s="32">
        <v>95014</v>
      </c>
      <c r="H35" s="33">
        <v>107039</v>
      </c>
      <c r="I35" s="11"/>
      <c r="J35" s="175" t="s">
        <v>104</v>
      </c>
      <c r="K35" s="176"/>
      <c r="L35" s="177" t="s">
        <v>105</v>
      </c>
      <c r="M35" s="178"/>
      <c r="N35" s="4"/>
      <c r="O35" s="56">
        <v>27035</v>
      </c>
      <c r="P35" s="57">
        <v>27211</v>
      </c>
      <c r="Q35" s="58">
        <v>26538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2">
        <f>IF(F35=0,0,F35/F34)</f>
        <v>1</v>
      </c>
      <c r="G36" s="63">
        <f>IF(G35=0,0,G35/G34)</f>
        <v>1</v>
      </c>
      <c r="H36" s="64">
        <f>IF(H35=0,0,H35/H34)</f>
        <v>1</v>
      </c>
      <c r="I36" s="11"/>
      <c r="J36" s="151" t="s">
        <v>107</v>
      </c>
      <c r="K36" s="131"/>
      <c r="L36" s="131"/>
      <c r="M36" s="131"/>
      <c r="N36" s="4"/>
      <c r="O36" s="56">
        <v>1557752</v>
      </c>
      <c r="P36" s="57">
        <v>1522242</v>
      </c>
      <c r="Q36" s="58">
        <v>1498131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38"/>
      <c r="G37" s="21"/>
      <c r="H37" s="22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3">
        <v>146704</v>
      </c>
      <c r="G38" s="24">
        <v>128816</v>
      </c>
      <c r="H38" s="25">
        <v>133253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23">
        <v>40918</v>
      </c>
      <c r="G39" s="24">
        <v>41657</v>
      </c>
      <c r="H39" s="25">
        <v>41307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3">
        <v>105786</v>
      </c>
      <c r="G40" s="24">
        <v>87159</v>
      </c>
      <c r="H40" s="25">
        <v>91946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3">
        <v>2397</v>
      </c>
      <c r="G41" s="24">
        <v>27211</v>
      </c>
      <c r="H41" s="25">
        <v>26538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3">
        <f>F37+F38+F41</f>
        <v>149101</v>
      </c>
      <c r="G42" s="40">
        <f>G37+G38+G41</f>
        <v>156027</v>
      </c>
      <c r="H42" s="41">
        <f>H37+H38+H41</f>
        <v>159791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72" t="s">
        <v>200</v>
      </c>
      <c r="G43" s="73" t="s">
        <v>200</v>
      </c>
      <c r="H43" s="82" t="s">
        <v>201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23">
        <v>3675</v>
      </c>
      <c r="G44" s="24">
        <v>3675</v>
      </c>
      <c r="H44" s="25">
        <v>3675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68">
        <v>38341</v>
      </c>
      <c r="G45" s="74">
        <v>38341</v>
      </c>
      <c r="H45" s="69">
        <v>38341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31">
        <v>158.4</v>
      </c>
      <c r="G46" s="32">
        <v>123.9</v>
      </c>
      <c r="H46" s="33">
        <v>153.08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1">
        <v>1957</v>
      </c>
      <c r="G47" s="32">
        <v>1355.8</v>
      </c>
      <c r="H47" s="33">
        <v>1244.9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31">
        <v>545.8</v>
      </c>
      <c r="G48" s="32">
        <v>438.4</v>
      </c>
      <c r="H48" s="33">
        <v>385.9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31">
        <v>1411.1</v>
      </c>
      <c r="G49" s="32">
        <v>917.3</v>
      </c>
      <c r="H49" s="33">
        <v>858.99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1">
        <v>4.8</v>
      </c>
      <c r="G50" s="32">
        <v>8</v>
      </c>
      <c r="H50" s="33">
        <v>3.2</v>
      </c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23"/>
      <c r="G51" s="24"/>
      <c r="H51" s="25"/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70">
        <v>38341</v>
      </c>
      <c r="G52" s="75">
        <v>38341</v>
      </c>
      <c r="H52" s="71">
        <v>38341</v>
      </c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38">
        <v>2</v>
      </c>
      <c r="G53" s="21">
        <v>2</v>
      </c>
      <c r="H53" s="22">
        <v>2</v>
      </c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3">
        <v>2</v>
      </c>
      <c r="G54" s="24">
        <v>3</v>
      </c>
      <c r="H54" s="25">
        <v>2</v>
      </c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3">
        <f>F53+F54</f>
        <v>4</v>
      </c>
      <c r="G55" s="40">
        <f>G53+G54</f>
        <v>5</v>
      </c>
      <c r="H55" s="41">
        <f>H53+H54</f>
        <v>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D1">
      <selection activeCell="N5" sqref="N5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202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34141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4">
        <f>SUM(O7:O10)</f>
        <v>161646</v>
      </c>
      <c r="P5" s="14">
        <f>SUM(P7:P10)</f>
        <v>161306</v>
      </c>
      <c r="Q5" s="96">
        <v>157518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35704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8">
        <f>SUM(O7:O9)</f>
        <v>46036</v>
      </c>
      <c r="P6" s="18">
        <f>SUM(P7:P9)</f>
        <v>50067</v>
      </c>
      <c r="Q6" s="97">
        <v>43128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1">
        <v>14974</v>
      </c>
      <c r="G7" s="21">
        <v>14930</v>
      </c>
      <c r="H7" s="83">
        <v>14876</v>
      </c>
      <c r="I7" s="11"/>
      <c r="J7" s="156"/>
      <c r="K7" s="147"/>
      <c r="L7" s="146" t="s">
        <v>21</v>
      </c>
      <c r="M7" s="16" t="s">
        <v>22</v>
      </c>
      <c r="N7" s="1"/>
      <c r="O7" s="18">
        <v>46036</v>
      </c>
      <c r="P7" s="18">
        <v>50067</v>
      </c>
      <c r="Q7" s="97">
        <v>43128</v>
      </c>
    </row>
    <row r="8" spans="1:17" ht="26.25" customHeight="1">
      <c r="A8" s="156"/>
      <c r="B8" s="161" t="s">
        <v>23</v>
      </c>
      <c r="C8" s="149"/>
      <c r="D8" s="149"/>
      <c r="E8" s="1"/>
      <c r="F8" s="24">
        <v>4000</v>
      </c>
      <c r="G8" s="24">
        <v>4057</v>
      </c>
      <c r="H8" s="84">
        <v>4077</v>
      </c>
      <c r="I8" s="26"/>
      <c r="J8" s="156"/>
      <c r="K8" s="147"/>
      <c r="L8" s="147"/>
      <c r="M8" s="16" t="s">
        <v>24</v>
      </c>
      <c r="N8" s="1"/>
      <c r="O8" s="18"/>
      <c r="P8" s="18"/>
      <c r="Q8" s="97"/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24">
        <v>4000</v>
      </c>
      <c r="G9" s="24">
        <v>4057</v>
      </c>
      <c r="H9" s="84">
        <v>4077</v>
      </c>
      <c r="I9" s="11"/>
      <c r="J9" s="156"/>
      <c r="K9" s="147"/>
      <c r="L9" s="148"/>
      <c r="M9" s="16" t="s">
        <v>27</v>
      </c>
      <c r="N9" s="1" t="s">
        <v>28</v>
      </c>
      <c r="O9" s="18"/>
      <c r="P9" s="18"/>
      <c r="Q9" s="97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7">
        <f>IF(F9=0,0,F9/F7)</f>
        <v>0.2671296914652064</v>
      </c>
      <c r="G10" s="28">
        <f>IF(G9=0,0,G9/G7)</f>
        <v>0.2717347622237106</v>
      </c>
      <c r="H10" s="85">
        <f>IF(H9=0,0,H9/H7)</f>
        <v>0.27406560903468674</v>
      </c>
      <c r="I10" s="11"/>
      <c r="J10" s="156"/>
      <c r="K10" s="148"/>
      <c r="L10" s="159" t="s">
        <v>31</v>
      </c>
      <c r="M10" s="160"/>
      <c r="N10" s="2"/>
      <c r="O10" s="18">
        <v>115610</v>
      </c>
      <c r="P10" s="18">
        <v>111239</v>
      </c>
      <c r="Q10" s="97">
        <v>114390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24">
        <v>2829</v>
      </c>
      <c r="G11" s="24">
        <v>2978</v>
      </c>
      <c r="H11" s="84">
        <v>3066</v>
      </c>
      <c r="I11" s="11"/>
      <c r="J11" s="156"/>
      <c r="K11" s="149" t="s">
        <v>34</v>
      </c>
      <c r="L11" s="149"/>
      <c r="M11" s="149"/>
      <c r="N11" s="1" t="s">
        <v>203</v>
      </c>
      <c r="O11" s="18">
        <f>SUM(O12,O15)</f>
        <v>161646</v>
      </c>
      <c r="P11" s="18">
        <f>SUM(P12,P15)</f>
        <v>161306</v>
      </c>
      <c r="Q11" s="97">
        <v>157518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7">
        <f>IF(F11=0,0,F11/F9)</f>
        <v>0.70725</v>
      </c>
      <c r="G12" s="28">
        <f>IF(G11=0,0,G11/G9)</f>
        <v>0.7340399309834853</v>
      </c>
      <c r="H12" s="85">
        <f>IF(H11=0,0,H11/H9)</f>
        <v>0.7520235467255335</v>
      </c>
      <c r="I12" s="11"/>
      <c r="J12" s="156"/>
      <c r="K12" s="146" t="s">
        <v>38</v>
      </c>
      <c r="L12" s="161" t="s">
        <v>39</v>
      </c>
      <c r="M12" s="149"/>
      <c r="N12" s="1"/>
      <c r="O12" s="18">
        <v>68321</v>
      </c>
      <c r="P12" s="18">
        <v>68301</v>
      </c>
      <c r="Q12" s="97">
        <v>64073</v>
      </c>
    </row>
    <row r="13" spans="1:17" ht="26.25" customHeight="1">
      <c r="A13" s="156"/>
      <c r="B13" s="161" t="s">
        <v>40</v>
      </c>
      <c r="C13" s="149"/>
      <c r="D13" s="149"/>
      <c r="E13" s="1"/>
      <c r="F13" s="31"/>
      <c r="G13" s="32"/>
      <c r="H13" s="86"/>
      <c r="I13" s="11"/>
      <c r="J13" s="156"/>
      <c r="K13" s="147"/>
      <c r="L13" s="146" t="s">
        <v>41</v>
      </c>
      <c r="M13" s="16" t="s">
        <v>42</v>
      </c>
      <c r="N13" s="1"/>
      <c r="O13" s="18"/>
      <c r="P13" s="18"/>
      <c r="Q13" s="97"/>
    </row>
    <row r="14" spans="1:17" ht="26.25" customHeight="1">
      <c r="A14" s="156"/>
      <c r="B14" s="161" t="s">
        <v>43</v>
      </c>
      <c r="C14" s="149"/>
      <c r="D14" s="149"/>
      <c r="E14" s="1"/>
      <c r="F14" s="32">
        <v>207</v>
      </c>
      <c r="G14" s="32">
        <v>211</v>
      </c>
      <c r="H14" s="86">
        <v>211</v>
      </c>
      <c r="I14" s="11"/>
      <c r="J14" s="156"/>
      <c r="K14" s="147"/>
      <c r="L14" s="148"/>
      <c r="M14" s="16" t="s">
        <v>44</v>
      </c>
      <c r="N14" s="1"/>
      <c r="O14" s="18"/>
      <c r="P14" s="18"/>
      <c r="Q14" s="97"/>
    </row>
    <row r="15" spans="1:17" ht="26.25" customHeight="1" thickBot="1">
      <c r="A15" s="157"/>
      <c r="B15" s="163" t="s">
        <v>45</v>
      </c>
      <c r="C15" s="164"/>
      <c r="D15" s="164"/>
      <c r="E15" s="3"/>
      <c r="F15" s="36">
        <v>207</v>
      </c>
      <c r="G15" s="36">
        <v>211</v>
      </c>
      <c r="H15" s="87">
        <v>211</v>
      </c>
      <c r="I15" s="11"/>
      <c r="J15" s="156"/>
      <c r="K15" s="148"/>
      <c r="L15" s="159" t="s">
        <v>46</v>
      </c>
      <c r="M15" s="160"/>
      <c r="N15" s="2"/>
      <c r="O15" s="18">
        <v>93325</v>
      </c>
      <c r="P15" s="18">
        <v>93005</v>
      </c>
      <c r="Q15" s="97">
        <v>93445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38">
        <v>10215123</v>
      </c>
      <c r="G16" s="38">
        <v>10597266</v>
      </c>
      <c r="H16" s="83">
        <v>10746868</v>
      </c>
      <c r="I16" s="11"/>
      <c r="J16" s="157"/>
      <c r="K16" s="163" t="s">
        <v>49</v>
      </c>
      <c r="L16" s="164"/>
      <c r="M16" s="164"/>
      <c r="N16" s="3" t="s">
        <v>50</v>
      </c>
      <c r="O16" s="39">
        <f>O5-O11</f>
        <v>0</v>
      </c>
      <c r="P16" s="40">
        <f>P5-P11</f>
        <v>0</v>
      </c>
      <c r="Q16" s="88">
        <f>Q5-Q11</f>
        <v>0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4">
        <v>3768360</v>
      </c>
      <c r="G17" s="24">
        <v>3888260</v>
      </c>
      <c r="H17" s="84">
        <v>3937038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4">
        <v>559008</v>
      </c>
      <c r="P17" s="14">
        <v>559179</v>
      </c>
      <c r="Q17" s="96">
        <v>344105</v>
      </c>
    </row>
    <row r="18" spans="1:17" ht="26.25" customHeight="1">
      <c r="A18" s="166"/>
      <c r="B18" s="168"/>
      <c r="C18" s="161" t="s">
        <v>56</v>
      </c>
      <c r="D18" s="149"/>
      <c r="E18" s="1"/>
      <c r="F18" s="24">
        <v>5331100</v>
      </c>
      <c r="G18" s="24">
        <v>5559600</v>
      </c>
      <c r="H18" s="84">
        <v>5644100</v>
      </c>
      <c r="I18" s="11"/>
      <c r="J18" s="156"/>
      <c r="K18" s="146" t="s">
        <v>41</v>
      </c>
      <c r="L18" s="161" t="s">
        <v>57</v>
      </c>
      <c r="M18" s="149"/>
      <c r="N18" s="1"/>
      <c r="O18" s="18">
        <v>163700</v>
      </c>
      <c r="P18" s="18">
        <v>228500</v>
      </c>
      <c r="Q18" s="97">
        <v>84500</v>
      </c>
    </row>
    <row r="19" spans="1:17" ht="26.25" customHeight="1">
      <c r="A19" s="166"/>
      <c r="B19" s="168"/>
      <c r="C19" s="161" t="s">
        <v>58</v>
      </c>
      <c r="D19" s="149"/>
      <c r="E19" s="1"/>
      <c r="F19" s="24">
        <v>614510</v>
      </c>
      <c r="G19" s="24">
        <v>635337</v>
      </c>
      <c r="H19" s="84">
        <v>652135</v>
      </c>
      <c r="I19" s="11"/>
      <c r="J19" s="156"/>
      <c r="K19" s="148"/>
      <c r="L19" s="161" t="s">
        <v>31</v>
      </c>
      <c r="M19" s="149"/>
      <c r="N19" s="1"/>
      <c r="O19" s="18">
        <v>163390</v>
      </c>
      <c r="P19" s="18">
        <f>42152+146609</f>
        <v>188761</v>
      </c>
      <c r="Q19" s="97">
        <v>185610</v>
      </c>
    </row>
    <row r="20" spans="1:17" ht="26.25" customHeight="1">
      <c r="A20" s="166"/>
      <c r="B20" s="168"/>
      <c r="C20" s="161" t="s">
        <v>59</v>
      </c>
      <c r="D20" s="149"/>
      <c r="E20" s="1"/>
      <c r="F20" s="24">
        <v>501153</v>
      </c>
      <c r="G20" s="24">
        <v>514069</v>
      </c>
      <c r="H20" s="84">
        <v>513595</v>
      </c>
      <c r="I20" s="11"/>
      <c r="J20" s="156"/>
      <c r="K20" s="161" t="s">
        <v>60</v>
      </c>
      <c r="L20" s="149"/>
      <c r="M20" s="149"/>
      <c r="N20" s="42" t="s">
        <v>61</v>
      </c>
      <c r="O20" s="18">
        <v>565018</v>
      </c>
      <c r="P20" s="18">
        <v>569149</v>
      </c>
      <c r="Q20" s="97">
        <v>338202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0">
        <v>7255941</v>
      </c>
      <c r="G21" s="40">
        <v>7544421</v>
      </c>
      <c r="H21" s="88">
        <v>7654981</v>
      </c>
      <c r="I21" s="11"/>
      <c r="J21" s="156"/>
      <c r="K21" s="146" t="s">
        <v>63</v>
      </c>
      <c r="L21" s="161" t="s">
        <v>0</v>
      </c>
      <c r="M21" s="149"/>
      <c r="N21" s="1"/>
      <c r="O21" s="18">
        <v>382186</v>
      </c>
      <c r="P21" s="18">
        <v>386951</v>
      </c>
      <c r="Q21" s="97">
        <v>160729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45">
        <v>64</v>
      </c>
      <c r="G22" s="45">
        <v>64</v>
      </c>
      <c r="H22" s="89">
        <v>65</v>
      </c>
      <c r="I22" s="11"/>
      <c r="J22" s="156"/>
      <c r="K22" s="147"/>
      <c r="L22" s="47" t="s">
        <v>41</v>
      </c>
      <c r="M22" s="16" t="s">
        <v>66</v>
      </c>
      <c r="N22" s="1"/>
      <c r="O22" s="18"/>
      <c r="P22" s="18"/>
      <c r="Q22" s="97"/>
    </row>
    <row r="23" spans="1:17" ht="26.25" customHeight="1">
      <c r="A23" s="156"/>
      <c r="B23" s="161" t="s">
        <v>67</v>
      </c>
      <c r="C23" s="149"/>
      <c r="D23" s="149"/>
      <c r="E23" s="1"/>
      <c r="F23" s="48" t="s">
        <v>1</v>
      </c>
      <c r="G23" s="49" t="s">
        <v>1</v>
      </c>
      <c r="H23" s="50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18">
        <v>159735</v>
      </c>
      <c r="P23" s="18">
        <v>165862</v>
      </c>
      <c r="Q23" s="97">
        <v>169447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48"/>
      <c r="G24" s="49"/>
      <c r="H24" s="50"/>
      <c r="I24" s="11"/>
      <c r="J24" s="157"/>
      <c r="K24" s="163" t="s">
        <v>71</v>
      </c>
      <c r="L24" s="164"/>
      <c r="M24" s="164"/>
      <c r="N24" s="3" t="s">
        <v>72</v>
      </c>
      <c r="O24" s="43">
        <f>O17-O20</f>
        <v>-6010</v>
      </c>
      <c r="P24" s="40">
        <f>P17-P20</f>
        <v>-9970</v>
      </c>
      <c r="Q24" s="88">
        <f>Q17-Q20</f>
        <v>5903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48" t="s">
        <v>197</v>
      </c>
      <c r="G25" s="49" t="s">
        <v>197</v>
      </c>
      <c r="H25" s="50" t="s">
        <v>197</v>
      </c>
      <c r="I25" s="11"/>
      <c r="J25" s="151" t="s">
        <v>74</v>
      </c>
      <c r="K25" s="131"/>
      <c r="L25" s="131"/>
      <c r="M25" s="131"/>
      <c r="N25" s="4" t="s">
        <v>75</v>
      </c>
      <c r="O25" s="53">
        <f>O16+O24</f>
        <v>-6010</v>
      </c>
      <c r="P25" s="54">
        <f>P16+P24</f>
        <v>-9970</v>
      </c>
      <c r="Q25" s="127">
        <f>Q16+Q24</f>
        <v>5903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4">
        <v>1</v>
      </c>
      <c r="G26" s="24">
        <v>1</v>
      </c>
      <c r="H26" s="84">
        <v>1</v>
      </c>
      <c r="I26" s="11"/>
      <c r="J26" s="151" t="s">
        <v>77</v>
      </c>
      <c r="K26" s="131"/>
      <c r="L26" s="131"/>
      <c r="M26" s="131"/>
      <c r="N26" s="4" t="s">
        <v>78</v>
      </c>
      <c r="O26" s="56"/>
      <c r="P26" s="57"/>
      <c r="Q26" s="99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2">
        <v>1960</v>
      </c>
      <c r="G27" s="32">
        <v>1960</v>
      </c>
      <c r="H27" s="86">
        <v>2940</v>
      </c>
      <c r="I27" s="11"/>
      <c r="J27" s="151" t="s">
        <v>81</v>
      </c>
      <c r="K27" s="131"/>
      <c r="L27" s="131"/>
      <c r="M27" s="131"/>
      <c r="N27" s="4" t="s">
        <v>82</v>
      </c>
      <c r="O27" s="57">
        <v>16472</v>
      </c>
      <c r="P27" s="57">
        <v>10461</v>
      </c>
      <c r="Q27" s="99">
        <v>491</v>
      </c>
    </row>
    <row r="28" spans="1:17" ht="26.25" customHeight="1" thickBot="1">
      <c r="A28" s="156"/>
      <c r="B28" s="171"/>
      <c r="C28" s="172"/>
      <c r="D28" s="16" t="s">
        <v>83</v>
      </c>
      <c r="E28" s="1"/>
      <c r="F28" s="32"/>
      <c r="G28" s="32"/>
      <c r="H28" s="86"/>
      <c r="I28" s="11"/>
      <c r="J28" s="151" t="s">
        <v>84</v>
      </c>
      <c r="K28" s="131"/>
      <c r="L28" s="131"/>
      <c r="M28" s="131"/>
      <c r="N28" s="4" t="s">
        <v>85</v>
      </c>
      <c r="O28" s="56"/>
      <c r="P28" s="57"/>
      <c r="Q28" s="99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32">
        <v>1804</v>
      </c>
      <c r="G29" s="32">
        <v>1980</v>
      </c>
      <c r="H29" s="86">
        <v>1637</v>
      </c>
      <c r="I29" s="11"/>
      <c r="J29" s="151" t="s">
        <v>87</v>
      </c>
      <c r="K29" s="131"/>
      <c r="L29" s="131"/>
      <c r="M29" s="131"/>
      <c r="N29" s="4" t="s">
        <v>88</v>
      </c>
      <c r="O29" s="53">
        <f>O25-O26+O27-O28</f>
        <v>10462</v>
      </c>
      <c r="P29" s="54">
        <f>P25-P26+P27-P28</f>
        <v>491</v>
      </c>
      <c r="Q29" s="127">
        <f>Q25-Q26+Q27-Q28</f>
        <v>6394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32"/>
      <c r="G30" s="32"/>
      <c r="H30" s="86"/>
      <c r="I30" s="11"/>
      <c r="J30" s="151" t="s">
        <v>89</v>
      </c>
      <c r="K30" s="131"/>
      <c r="L30" s="131"/>
      <c r="M30" s="131"/>
      <c r="N30" s="4" t="s">
        <v>90</v>
      </c>
      <c r="O30" s="56"/>
      <c r="P30" s="57"/>
      <c r="Q30" s="99">
        <v>6327</v>
      </c>
    </row>
    <row r="31" spans="1:17" ht="26.25" customHeight="1" thickBot="1">
      <c r="A31" s="156"/>
      <c r="B31" s="173" t="s">
        <v>91</v>
      </c>
      <c r="C31" s="174"/>
      <c r="D31" s="174"/>
      <c r="E31" s="1"/>
      <c r="F31" s="32">
        <v>1388</v>
      </c>
      <c r="G31" s="32">
        <v>1420</v>
      </c>
      <c r="H31" s="86">
        <v>1327</v>
      </c>
      <c r="I31" s="11"/>
      <c r="J31" s="151" t="s">
        <v>92</v>
      </c>
      <c r="K31" s="131"/>
      <c r="L31" s="131"/>
      <c r="M31" s="131"/>
      <c r="N31" s="4" t="s">
        <v>93</v>
      </c>
      <c r="O31" s="53">
        <f>O29-O30</f>
        <v>10462</v>
      </c>
      <c r="P31" s="54">
        <f>P29-P30</f>
        <v>491</v>
      </c>
      <c r="Q31" s="127">
        <f>Q29-Q30</f>
        <v>67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32">
        <f>SUM(F33:F34)</f>
        <v>507394</v>
      </c>
      <c r="G32" s="32">
        <v>522390</v>
      </c>
      <c r="H32" s="86">
        <v>491485</v>
      </c>
      <c r="I32" s="11"/>
      <c r="J32" s="151" t="s">
        <v>95</v>
      </c>
      <c r="K32" s="131"/>
      <c r="L32" s="131"/>
      <c r="M32" s="131"/>
      <c r="N32" s="4"/>
      <c r="O32" s="59">
        <f>IF(O5=0,0,O5/(O11+O23))</f>
        <v>0.5029731066864562</v>
      </c>
      <c r="P32" s="60">
        <f>IF(P5=0,0,P5/(P11+P23))</f>
        <v>0.49303721635367764</v>
      </c>
      <c r="Q32" s="128">
        <f>IF(Q5=0,0,Q5/(Q11+Q23))</f>
        <v>0.48175798632881195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32"/>
      <c r="G33" s="32"/>
      <c r="H33" s="86"/>
      <c r="I33" s="11"/>
      <c r="J33" s="151" t="s">
        <v>98</v>
      </c>
      <c r="K33" s="131"/>
      <c r="L33" s="131"/>
      <c r="M33" s="131"/>
      <c r="N33" s="4"/>
      <c r="O33" s="59">
        <f>IF(O31&lt;0,O31/(O6-O9),0)</f>
        <v>0</v>
      </c>
      <c r="P33" s="60">
        <f>IF(P31&lt;0,P31/(P6-P9),0)</f>
        <v>0</v>
      </c>
      <c r="Q33" s="128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32">
        <v>507394</v>
      </c>
      <c r="G34" s="32">
        <v>522390</v>
      </c>
      <c r="H34" s="86">
        <v>491485</v>
      </c>
      <c r="I34" s="11"/>
      <c r="J34" s="151" t="s">
        <v>101</v>
      </c>
      <c r="K34" s="131"/>
      <c r="L34" s="131"/>
      <c r="M34" s="131"/>
      <c r="N34" s="4"/>
      <c r="O34" s="57">
        <v>279000</v>
      </c>
      <c r="P34" s="57">
        <v>300000</v>
      </c>
      <c r="Q34" s="99">
        <v>300000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32">
        <v>300053</v>
      </c>
      <c r="G35" s="32">
        <v>302787</v>
      </c>
      <c r="H35" s="86">
        <v>303288</v>
      </c>
      <c r="I35" s="11"/>
      <c r="J35" s="175" t="s">
        <v>104</v>
      </c>
      <c r="K35" s="176"/>
      <c r="L35" s="177" t="s">
        <v>105</v>
      </c>
      <c r="M35" s="178"/>
      <c r="N35" s="4"/>
      <c r="O35" s="57">
        <v>162344</v>
      </c>
      <c r="P35" s="57">
        <f>300000-146609</f>
        <v>153391</v>
      </c>
      <c r="Q35" s="99">
        <v>151813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2">
        <f>IF(F35=0,0,F35/F34)</f>
        <v>0.591360954209155</v>
      </c>
      <c r="G36" s="63">
        <f>IF(G35=0,0,G35/G34)</f>
        <v>0.5796186757020617</v>
      </c>
      <c r="H36" s="129">
        <f>IF(H35=0,0,H35/H34)</f>
        <v>0.6170849568145518</v>
      </c>
      <c r="I36" s="11"/>
      <c r="J36" s="151" t="s">
        <v>107</v>
      </c>
      <c r="K36" s="131"/>
      <c r="L36" s="131"/>
      <c r="M36" s="131"/>
      <c r="N36" s="4"/>
      <c r="O36" s="57">
        <v>4195841</v>
      </c>
      <c r="P36" s="57">
        <v>4258479</v>
      </c>
      <c r="Q36" s="99">
        <v>4173532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38"/>
      <c r="G37" s="21"/>
      <c r="H37" s="83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4">
        <f>SUM(F39:F40)</f>
        <v>157935</v>
      </c>
      <c r="G38" s="24">
        <f>SUM(G39:G40)</f>
        <v>171498</v>
      </c>
      <c r="H38" s="84">
        <v>174320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24">
        <v>67219</v>
      </c>
      <c r="G39" s="24">
        <v>66022</v>
      </c>
      <c r="H39" s="84">
        <v>63242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4">
        <v>90716</v>
      </c>
      <c r="G40" s="24">
        <v>105476</v>
      </c>
      <c r="H40" s="84">
        <v>111078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4">
        <v>163446</v>
      </c>
      <c r="G41" s="24">
        <v>155670</v>
      </c>
      <c r="H41" s="84">
        <v>152645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3">
        <f>F37+F38+F41</f>
        <v>321381</v>
      </c>
      <c r="G42" s="40">
        <f>G37+G38+G41</f>
        <v>327168</v>
      </c>
      <c r="H42" s="88">
        <f>H37+H38+H41</f>
        <v>326965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73" t="s">
        <v>194</v>
      </c>
      <c r="G43" s="73" t="s">
        <v>194</v>
      </c>
      <c r="H43" s="130" t="s">
        <v>194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24">
        <v>2310</v>
      </c>
      <c r="G44" s="24">
        <v>2310</v>
      </c>
      <c r="H44" s="25">
        <v>2100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74">
        <v>35135</v>
      </c>
      <c r="G45" s="74">
        <v>35135</v>
      </c>
      <c r="H45" s="69">
        <v>35135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32">
        <v>153.4</v>
      </c>
      <c r="G46" s="32">
        <f>50067000/302787</f>
        <v>165.35386261629463</v>
      </c>
      <c r="H46" s="33">
        <f>43127000/303288</f>
        <v>142.19817467225872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2">
        <f>SUM(F48:F49)</f>
        <v>526.3</v>
      </c>
      <c r="G47" s="32">
        <f>SUM(G48:G49)</f>
        <v>566.398161083534</v>
      </c>
      <c r="H47" s="33">
        <f>SUM(H48:H49)</f>
        <v>574.7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32">
        <v>224</v>
      </c>
      <c r="G48" s="32">
        <f>66022000/302787</f>
        <v>218.04767047462408</v>
      </c>
      <c r="H48" s="33">
        <f>ROUND(63241000/303288,1)</f>
        <v>208.5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32">
        <v>302.3</v>
      </c>
      <c r="G49" s="32">
        <f>105476000/302787</f>
        <v>348.35049060890987</v>
      </c>
      <c r="H49" s="33">
        <f>ROUND(111078000/303288,1)</f>
        <v>366.2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2">
        <v>13.5</v>
      </c>
      <c r="G50" s="32">
        <v>13.5</v>
      </c>
      <c r="H50" s="33">
        <v>15</v>
      </c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24"/>
      <c r="G51" s="24"/>
      <c r="H51" s="25"/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75">
        <v>35135</v>
      </c>
      <c r="G52" s="75">
        <v>35135</v>
      </c>
      <c r="H52" s="71">
        <v>35135</v>
      </c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38"/>
      <c r="G53" s="21"/>
      <c r="H53" s="22"/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3">
        <v>3</v>
      </c>
      <c r="G54" s="24">
        <v>3</v>
      </c>
      <c r="H54" s="25">
        <v>3</v>
      </c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3">
        <f>F53+F54</f>
        <v>3</v>
      </c>
      <c r="G55" s="40">
        <f>G53+G54</f>
        <v>3</v>
      </c>
      <c r="H55" s="41">
        <f>H53+H54</f>
        <v>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206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35746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137</v>
      </c>
      <c r="O5" s="13">
        <v>8925</v>
      </c>
      <c r="P5" s="14">
        <v>8532</v>
      </c>
      <c r="Q5" s="15">
        <v>9632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35885</v>
      </c>
      <c r="G6" s="153"/>
      <c r="H6" s="154"/>
      <c r="I6" s="11"/>
      <c r="J6" s="156"/>
      <c r="K6" s="146" t="s">
        <v>138</v>
      </c>
      <c r="L6" s="161" t="s">
        <v>16</v>
      </c>
      <c r="M6" s="149"/>
      <c r="N6" s="1" t="s">
        <v>139</v>
      </c>
      <c r="O6" s="17">
        <v>8029</v>
      </c>
      <c r="P6" s="18">
        <v>7653</v>
      </c>
      <c r="Q6" s="19">
        <v>9568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140</v>
      </c>
      <c r="F7" s="20">
        <v>73611</v>
      </c>
      <c r="G7" s="21">
        <v>72521</v>
      </c>
      <c r="H7" s="22">
        <v>71473</v>
      </c>
      <c r="I7" s="11"/>
      <c r="J7" s="156"/>
      <c r="K7" s="147"/>
      <c r="L7" s="146" t="s">
        <v>141</v>
      </c>
      <c r="M7" s="16" t="s">
        <v>22</v>
      </c>
      <c r="N7" s="1"/>
      <c r="O7" s="17">
        <v>8029</v>
      </c>
      <c r="P7" s="18">
        <v>7653</v>
      </c>
      <c r="Q7" s="19">
        <v>9568</v>
      </c>
    </row>
    <row r="8" spans="1:17" ht="26.25" customHeight="1">
      <c r="A8" s="156"/>
      <c r="B8" s="161" t="s">
        <v>23</v>
      </c>
      <c r="C8" s="149"/>
      <c r="D8" s="149"/>
      <c r="E8" s="1"/>
      <c r="F8" s="23">
        <v>967</v>
      </c>
      <c r="G8" s="24">
        <v>941</v>
      </c>
      <c r="H8" s="25">
        <v>937</v>
      </c>
      <c r="I8" s="26"/>
      <c r="J8" s="156"/>
      <c r="K8" s="147"/>
      <c r="L8" s="147"/>
      <c r="M8" s="16" t="s">
        <v>24</v>
      </c>
      <c r="N8" s="1"/>
      <c r="O8" s="17"/>
      <c r="P8" s="18"/>
      <c r="Q8" s="19"/>
    </row>
    <row r="9" spans="1:17" ht="26.25" customHeight="1">
      <c r="A9" s="156"/>
      <c r="B9" s="161" t="s">
        <v>25</v>
      </c>
      <c r="C9" s="149"/>
      <c r="D9" s="149"/>
      <c r="E9" s="1" t="s">
        <v>142</v>
      </c>
      <c r="F9" s="23">
        <v>967</v>
      </c>
      <c r="G9" s="24">
        <v>941</v>
      </c>
      <c r="H9" s="25">
        <v>937</v>
      </c>
      <c r="I9" s="11"/>
      <c r="J9" s="156"/>
      <c r="K9" s="147"/>
      <c r="L9" s="148"/>
      <c r="M9" s="16" t="s">
        <v>27</v>
      </c>
      <c r="N9" s="1" t="s">
        <v>143</v>
      </c>
      <c r="O9" s="17"/>
      <c r="P9" s="18"/>
      <c r="Q9" s="19"/>
    </row>
    <row r="10" spans="1:17" ht="26.25" customHeight="1">
      <c r="A10" s="156"/>
      <c r="B10" s="161" t="s">
        <v>29</v>
      </c>
      <c r="C10" s="149"/>
      <c r="D10" s="149"/>
      <c r="E10" s="1" t="s">
        <v>144</v>
      </c>
      <c r="F10" s="27">
        <v>0.013136623602450721</v>
      </c>
      <c r="G10" s="28">
        <v>0.012975551909102191</v>
      </c>
      <c r="H10" s="29">
        <f>IF(H9=0,0,H9/H7)</f>
        <v>0.013109845675989535</v>
      </c>
      <c r="I10" s="11"/>
      <c r="J10" s="156"/>
      <c r="K10" s="148"/>
      <c r="L10" s="159" t="s">
        <v>31</v>
      </c>
      <c r="M10" s="160"/>
      <c r="N10" s="2"/>
      <c r="O10" s="17">
        <v>896</v>
      </c>
      <c r="P10" s="18">
        <v>879</v>
      </c>
      <c r="Q10" s="19">
        <v>64</v>
      </c>
    </row>
    <row r="11" spans="1:17" ht="26.25" customHeight="1">
      <c r="A11" s="156"/>
      <c r="B11" s="161" t="s">
        <v>32</v>
      </c>
      <c r="C11" s="149"/>
      <c r="D11" s="149"/>
      <c r="E11" s="1" t="s">
        <v>145</v>
      </c>
      <c r="F11" s="23">
        <v>967</v>
      </c>
      <c r="G11" s="24">
        <v>941</v>
      </c>
      <c r="H11" s="25">
        <v>937</v>
      </c>
      <c r="I11" s="11"/>
      <c r="J11" s="156"/>
      <c r="K11" s="149" t="s">
        <v>34</v>
      </c>
      <c r="L11" s="149"/>
      <c r="M11" s="149"/>
      <c r="N11" s="1" t="s">
        <v>146</v>
      </c>
      <c r="O11" s="30">
        <v>7955</v>
      </c>
      <c r="P11" s="18">
        <v>7286</v>
      </c>
      <c r="Q11" s="19">
        <v>8149</v>
      </c>
    </row>
    <row r="12" spans="1:17" ht="26.25" customHeight="1">
      <c r="A12" s="156"/>
      <c r="B12" s="161" t="s">
        <v>36</v>
      </c>
      <c r="C12" s="149"/>
      <c r="D12" s="149"/>
      <c r="E12" s="1" t="s">
        <v>147</v>
      </c>
      <c r="F12" s="27">
        <v>1</v>
      </c>
      <c r="G12" s="28">
        <v>1</v>
      </c>
      <c r="H12" s="29">
        <f>IF(H11=0,0,H11/H9)</f>
        <v>1</v>
      </c>
      <c r="I12" s="11"/>
      <c r="J12" s="156"/>
      <c r="K12" s="146" t="s">
        <v>148</v>
      </c>
      <c r="L12" s="161" t="s">
        <v>39</v>
      </c>
      <c r="M12" s="149"/>
      <c r="N12" s="1"/>
      <c r="O12" s="17">
        <v>7309</v>
      </c>
      <c r="P12" s="18">
        <v>6671</v>
      </c>
      <c r="Q12" s="19">
        <v>7564</v>
      </c>
    </row>
    <row r="13" spans="1:17" ht="26.25" customHeight="1">
      <c r="A13" s="156"/>
      <c r="B13" s="161" t="s">
        <v>40</v>
      </c>
      <c r="C13" s="149"/>
      <c r="D13" s="149"/>
      <c r="E13" s="1"/>
      <c r="F13" s="31">
        <v>1427</v>
      </c>
      <c r="G13" s="32">
        <v>1427</v>
      </c>
      <c r="H13" s="33">
        <v>1427</v>
      </c>
      <c r="I13" s="11"/>
      <c r="J13" s="156"/>
      <c r="K13" s="147"/>
      <c r="L13" s="146" t="s">
        <v>149</v>
      </c>
      <c r="M13" s="16" t="s">
        <v>42</v>
      </c>
      <c r="N13" s="1"/>
      <c r="O13" s="17">
        <v>1706</v>
      </c>
      <c r="P13" s="18">
        <v>1164</v>
      </c>
      <c r="Q13" s="19">
        <v>1212</v>
      </c>
    </row>
    <row r="14" spans="1:17" ht="26.25" customHeight="1">
      <c r="A14" s="156"/>
      <c r="B14" s="161" t="s">
        <v>43</v>
      </c>
      <c r="C14" s="149"/>
      <c r="D14" s="149"/>
      <c r="E14" s="1"/>
      <c r="F14" s="31">
        <v>11</v>
      </c>
      <c r="G14" s="32">
        <v>11</v>
      </c>
      <c r="H14" s="33">
        <v>11</v>
      </c>
      <c r="I14" s="11"/>
      <c r="J14" s="156"/>
      <c r="K14" s="147"/>
      <c r="L14" s="148"/>
      <c r="M14" s="16" t="s">
        <v>44</v>
      </c>
      <c r="N14" s="1"/>
      <c r="O14" s="17"/>
      <c r="P14" s="18"/>
      <c r="Q14" s="19"/>
    </row>
    <row r="15" spans="1:17" ht="26.25" customHeight="1" thickBot="1">
      <c r="A15" s="157"/>
      <c r="B15" s="163" t="s">
        <v>45</v>
      </c>
      <c r="C15" s="164"/>
      <c r="D15" s="164"/>
      <c r="E15" s="3"/>
      <c r="F15" s="35">
        <v>11</v>
      </c>
      <c r="G15" s="36">
        <v>11</v>
      </c>
      <c r="H15" s="37">
        <v>11</v>
      </c>
      <c r="I15" s="11"/>
      <c r="J15" s="156"/>
      <c r="K15" s="148"/>
      <c r="L15" s="159" t="s">
        <v>46</v>
      </c>
      <c r="M15" s="160"/>
      <c r="N15" s="2"/>
      <c r="O15" s="17">
        <v>646</v>
      </c>
      <c r="P15" s="18">
        <v>615</v>
      </c>
      <c r="Q15" s="19">
        <v>585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38">
        <v>115388</v>
      </c>
      <c r="G16" s="21">
        <v>115388</v>
      </c>
      <c r="H16" s="22">
        <v>115388</v>
      </c>
      <c r="I16" s="11"/>
      <c r="J16" s="157"/>
      <c r="K16" s="163" t="s">
        <v>49</v>
      </c>
      <c r="L16" s="164"/>
      <c r="M16" s="164"/>
      <c r="N16" s="3" t="s">
        <v>150</v>
      </c>
      <c r="O16" s="39">
        <v>970</v>
      </c>
      <c r="P16" s="40">
        <v>1246</v>
      </c>
      <c r="Q16" s="41">
        <f>Q5-Q11</f>
        <v>1483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3">
        <v>55000</v>
      </c>
      <c r="G17" s="24">
        <v>55000</v>
      </c>
      <c r="H17" s="25">
        <v>55000</v>
      </c>
      <c r="I17" s="11"/>
      <c r="J17" s="155" t="s">
        <v>53</v>
      </c>
      <c r="K17" s="169" t="s">
        <v>54</v>
      </c>
      <c r="L17" s="170"/>
      <c r="M17" s="170"/>
      <c r="N17" s="12" t="s">
        <v>151</v>
      </c>
      <c r="O17" s="13">
        <v>591</v>
      </c>
      <c r="P17" s="14">
        <v>277</v>
      </c>
      <c r="Q17" s="15"/>
    </row>
    <row r="18" spans="1:17" ht="26.25" customHeight="1">
      <c r="A18" s="166"/>
      <c r="B18" s="168"/>
      <c r="C18" s="161" t="s">
        <v>56</v>
      </c>
      <c r="D18" s="149"/>
      <c r="E18" s="1"/>
      <c r="F18" s="23">
        <v>48400</v>
      </c>
      <c r="G18" s="24">
        <v>48400</v>
      </c>
      <c r="H18" s="25">
        <v>48400</v>
      </c>
      <c r="I18" s="11"/>
      <c r="J18" s="156"/>
      <c r="K18" s="146" t="s">
        <v>152</v>
      </c>
      <c r="L18" s="161" t="s">
        <v>57</v>
      </c>
      <c r="M18" s="149"/>
      <c r="N18" s="1"/>
      <c r="O18" s="17"/>
      <c r="P18" s="18"/>
      <c r="Q18" s="19"/>
    </row>
    <row r="19" spans="1:17" ht="26.25" customHeight="1">
      <c r="A19" s="166"/>
      <c r="B19" s="168"/>
      <c r="C19" s="161" t="s">
        <v>58</v>
      </c>
      <c r="D19" s="149"/>
      <c r="E19" s="1"/>
      <c r="F19" s="23"/>
      <c r="G19" s="24"/>
      <c r="H19" s="25"/>
      <c r="I19" s="11"/>
      <c r="J19" s="156"/>
      <c r="K19" s="148"/>
      <c r="L19" s="161" t="s">
        <v>31</v>
      </c>
      <c r="M19" s="149"/>
      <c r="N19" s="1"/>
      <c r="O19" s="30">
        <v>591</v>
      </c>
      <c r="P19" s="18">
        <v>277</v>
      </c>
      <c r="Q19" s="19"/>
    </row>
    <row r="20" spans="1:17" ht="26.25" customHeight="1">
      <c r="A20" s="166"/>
      <c r="B20" s="168"/>
      <c r="C20" s="161" t="s">
        <v>59</v>
      </c>
      <c r="D20" s="149"/>
      <c r="E20" s="1"/>
      <c r="F20" s="23">
        <v>11988</v>
      </c>
      <c r="G20" s="24">
        <v>11988</v>
      </c>
      <c r="H20" s="25">
        <v>11988</v>
      </c>
      <c r="I20" s="11"/>
      <c r="J20" s="156"/>
      <c r="K20" s="161" t="s">
        <v>60</v>
      </c>
      <c r="L20" s="149"/>
      <c r="M20" s="149"/>
      <c r="N20" s="42" t="s">
        <v>153</v>
      </c>
      <c r="O20" s="17">
        <v>1561</v>
      </c>
      <c r="P20" s="18">
        <v>1523</v>
      </c>
      <c r="Q20" s="19">
        <v>1483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3">
        <v>110000</v>
      </c>
      <c r="G21" s="40">
        <v>110000</v>
      </c>
      <c r="H21" s="41">
        <v>110000</v>
      </c>
      <c r="I21" s="11"/>
      <c r="J21" s="156"/>
      <c r="K21" s="146" t="s">
        <v>154</v>
      </c>
      <c r="L21" s="161" t="s">
        <v>0</v>
      </c>
      <c r="M21" s="149"/>
      <c r="N21" s="1"/>
      <c r="O21" s="17"/>
      <c r="P21" s="18"/>
      <c r="Q21" s="19"/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44">
        <v>4</v>
      </c>
      <c r="G22" s="45">
        <v>4</v>
      </c>
      <c r="H22" s="46">
        <v>4</v>
      </c>
      <c r="I22" s="11"/>
      <c r="J22" s="156"/>
      <c r="K22" s="147"/>
      <c r="L22" s="47" t="s">
        <v>155</v>
      </c>
      <c r="M22" s="16" t="s">
        <v>66</v>
      </c>
      <c r="N22" s="1"/>
      <c r="O22" s="17"/>
      <c r="P22" s="18"/>
      <c r="Q22" s="19"/>
    </row>
    <row r="23" spans="1:17" ht="26.25" customHeight="1">
      <c r="A23" s="156"/>
      <c r="B23" s="161" t="s">
        <v>67</v>
      </c>
      <c r="C23" s="149"/>
      <c r="D23" s="149"/>
      <c r="E23" s="1"/>
      <c r="F23" s="48" t="s">
        <v>1</v>
      </c>
      <c r="G23" s="49" t="s">
        <v>1</v>
      </c>
      <c r="H23" s="50" t="s">
        <v>1</v>
      </c>
      <c r="I23" s="11"/>
      <c r="J23" s="156"/>
      <c r="K23" s="148"/>
      <c r="L23" s="161" t="s">
        <v>68</v>
      </c>
      <c r="M23" s="149"/>
      <c r="N23" s="1" t="s">
        <v>156</v>
      </c>
      <c r="O23" s="17">
        <v>1561</v>
      </c>
      <c r="P23" s="18">
        <v>1523</v>
      </c>
      <c r="Q23" s="19">
        <v>1483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51"/>
      <c r="G24" s="47"/>
      <c r="H24" s="52"/>
      <c r="I24" s="11"/>
      <c r="J24" s="157"/>
      <c r="K24" s="163" t="s">
        <v>71</v>
      </c>
      <c r="L24" s="164"/>
      <c r="M24" s="164"/>
      <c r="N24" s="3" t="s">
        <v>157</v>
      </c>
      <c r="O24" s="43">
        <v>-970</v>
      </c>
      <c r="P24" s="40">
        <v>-1246</v>
      </c>
      <c r="Q24" s="41">
        <f>Q17-Q20</f>
        <v>-1483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51"/>
      <c r="G25" s="47"/>
      <c r="H25" s="52"/>
      <c r="I25" s="11"/>
      <c r="J25" s="151" t="s">
        <v>74</v>
      </c>
      <c r="K25" s="131"/>
      <c r="L25" s="131"/>
      <c r="M25" s="131"/>
      <c r="N25" s="4" t="s">
        <v>158</v>
      </c>
      <c r="O25" s="53">
        <v>0</v>
      </c>
      <c r="P25" s="54">
        <v>0</v>
      </c>
      <c r="Q25" s="55">
        <f>Q16+Q24</f>
        <v>0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3"/>
      <c r="G26" s="24"/>
      <c r="H26" s="25"/>
      <c r="I26" s="11"/>
      <c r="J26" s="151" t="s">
        <v>77</v>
      </c>
      <c r="K26" s="131"/>
      <c r="L26" s="131"/>
      <c r="M26" s="131"/>
      <c r="N26" s="4" t="s">
        <v>159</v>
      </c>
      <c r="O26" s="56"/>
      <c r="P26" s="57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1"/>
      <c r="G27" s="32"/>
      <c r="H27" s="33"/>
      <c r="I27" s="11"/>
      <c r="J27" s="151" t="s">
        <v>81</v>
      </c>
      <c r="K27" s="131"/>
      <c r="L27" s="131"/>
      <c r="M27" s="131"/>
      <c r="N27" s="4" t="s">
        <v>160</v>
      </c>
      <c r="O27" s="56"/>
      <c r="P27" s="57"/>
      <c r="Q27" s="58"/>
    </row>
    <row r="28" spans="1:17" ht="26.25" customHeight="1" thickBot="1">
      <c r="A28" s="156"/>
      <c r="B28" s="171"/>
      <c r="C28" s="172"/>
      <c r="D28" s="16" t="s">
        <v>83</v>
      </c>
      <c r="E28" s="1"/>
      <c r="F28" s="31"/>
      <c r="G28" s="32"/>
      <c r="H28" s="33"/>
      <c r="I28" s="11"/>
      <c r="J28" s="151" t="s">
        <v>84</v>
      </c>
      <c r="K28" s="131"/>
      <c r="L28" s="131"/>
      <c r="M28" s="131"/>
      <c r="N28" s="4" t="s">
        <v>161</v>
      </c>
      <c r="O28" s="56"/>
      <c r="P28" s="57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31"/>
      <c r="G29" s="32"/>
      <c r="H29" s="33"/>
      <c r="I29" s="11"/>
      <c r="J29" s="151" t="s">
        <v>87</v>
      </c>
      <c r="K29" s="131"/>
      <c r="L29" s="131"/>
      <c r="M29" s="131"/>
      <c r="N29" s="4" t="s">
        <v>162</v>
      </c>
      <c r="O29" s="53">
        <v>0</v>
      </c>
      <c r="P29" s="54">
        <v>0</v>
      </c>
      <c r="Q29" s="55">
        <f>Q25-Q26+Q27-Q28</f>
        <v>0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31"/>
      <c r="G30" s="32"/>
      <c r="H30" s="33"/>
      <c r="I30" s="11"/>
      <c r="J30" s="151" t="s">
        <v>89</v>
      </c>
      <c r="K30" s="131"/>
      <c r="L30" s="131"/>
      <c r="M30" s="131"/>
      <c r="N30" s="4" t="s">
        <v>163</v>
      </c>
      <c r="O30" s="56"/>
      <c r="P30" s="57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31"/>
      <c r="G31" s="32"/>
      <c r="H31" s="33"/>
      <c r="I31" s="11"/>
      <c r="J31" s="151" t="s">
        <v>92</v>
      </c>
      <c r="K31" s="131"/>
      <c r="L31" s="131"/>
      <c r="M31" s="131"/>
      <c r="N31" s="4" t="s">
        <v>164</v>
      </c>
      <c r="O31" s="53">
        <v>0</v>
      </c>
      <c r="P31" s="54">
        <v>0</v>
      </c>
      <c r="Q31" s="55">
        <f>Q29-Q30</f>
        <v>0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31">
        <v>125910</v>
      </c>
      <c r="G32" s="32">
        <v>129873</v>
      </c>
      <c r="H32" s="33">
        <v>125125</v>
      </c>
      <c r="I32" s="11"/>
      <c r="J32" s="151" t="s">
        <v>95</v>
      </c>
      <c r="K32" s="131"/>
      <c r="L32" s="131"/>
      <c r="M32" s="131"/>
      <c r="N32" s="4"/>
      <c r="O32" s="59">
        <v>0.9378940731399747</v>
      </c>
      <c r="P32" s="60">
        <v>0.9685548870473379</v>
      </c>
      <c r="Q32" s="61">
        <f>IF(Q5=0,0,Q5/(Q11+Q23))</f>
        <v>1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31"/>
      <c r="G33" s="32"/>
      <c r="H33" s="33"/>
      <c r="I33" s="11"/>
      <c r="J33" s="151" t="s">
        <v>98</v>
      </c>
      <c r="K33" s="131"/>
      <c r="L33" s="131"/>
      <c r="M33" s="131"/>
      <c r="N33" s="4"/>
      <c r="O33" s="59">
        <v>0</v>
      </c>
      <c r="P33" s="60">
        <v>0</v>
      </c>
      <c r="Q33" s="61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165</v>
      </c>
      <c r="F34" s="31">
        <v>125910</v>
      </c>
      <c r="G34" s="32">
        <v>129873</v>
      </c>
      <c r="H34" s="33">
        <v>125125</v>
      </c>
      <c r="I34" s="11"/>
      <c r="J34" s="151" t="s">
        <v>101</v>
      </c>
      <c r="K34" s="131"/>
      <c r="L34" s="131"/>
      <c r="M34" s="131"/>
      <c r="N34" s="4"/>
      <c r="O34" s="56">
        <v>1487</v>
      </c>
      <c r="P34" s="57">
        <v>1156</v>
      </c>
      <c r="Q34" s="58">
        <v>64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166</v>
      </c>
      <c r="F35" s="31">
        <v>78584</v>
      </c>
      <c r="G35" s="32">
        <v>76430</v>
      </c>
      <c r="H35" s="33">
        <v>76262</v>
      </c>
      <c r="I35" s="11"/>
      <c r="J35" s="175" t="s">
        <v>167</v>
      </c>
      <c r="K35" s="176"/>
      <c r="L35" s="177" t="s">
        <v>105</v>
      </c>
      <c r="M35" s="178"/>
      <c r="N35" s="4"/>
      <c r="O35" s="56">
        <v>280</v>
      </c>
      <c r="P35" s="57">
        <v>222</v>
      </c>
      <c r="Q35" s="58">
        <v>64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2">
        <v>0.6241283456437138</v>
      </c>
      <c r="G36" s="63">
        <v>0.5884979941943284</v>
      </c>
      <c r="H36" s="64">
        <f>IF(H35=0,0,H35/H34)</f>
        <v>0.6094865134865135</v>
      </c>
      <c r="I36" s="11"/>
      <c r="J36" s="151" t="s">
        <v>107</v>
      </c>
      <c r="K36" s="131"/>
      <c r="L36" s="131"/>
      <c r="M36" s="131"/>
      <c r="N36" s="4"/>
      <c r="O36" s="56">
        <v>31466</v>
      </c>
      <c r="P36" s="57">
        <v>29944</v>
      </c>
      <c r="Q36" s="58">
        <v>28461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38"/>
      <c r="G37" s="21"/>
      <c r="H37" s="22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3">
        <v>9129</v>
      </c>
      <c r="G38" s="24">
        <v>8476</v>
      </c>
      <c r="H38" s="25">
        <v>9568</v>
      </c>
      <c r="I38" s="11"/>
    </row>
    <row r="39" spans="1:9" ht="26.25" customHeight="1">
      <c r="A39" s="166"/>
      <c r="B39" s="168" t="s">
        <v>168</v>
      </c>
      <c r="C39" s="161" t="s">
        <v>112</v>
      </c>
      <c r="D39" s="149"/>
      <c r="E39" s="1"/>
      <c r="F39" s="23">
        <v>7059</v>
      </c>
      <c r="G39" s="24">
        <v>6407</v>
      </c>
      <c r="H39" s="25">
        <v>7500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3">
        <v>2070</v>
      </c>
      <c r="G40" s="24">
        <v>2069</v>
      </c>
      <c r="H40" s="25">
        <v>2068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3">
        <v>387</v>
      </c>
      <c r="G41" s="24">
        <v>333</v>
      </c>
      <c r="H41" s="25">
        <v>64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3">
        <v>9516</v>
      </c>
      <c r="G42" s="40">
        <v>8809</v>
      </c>
      <c r="H42" s="41">
        <f>H37+H38+H41</f>
        <v>9632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72" t="s">
        <v>169</v>
      </c>
      <c r="G43" s="73" t="s">
        <v>169</v>
      </c>
      <c r="H43" s="78" t="s">
        <v>135</v>
      </c>
      <c r="I43" s="77"/>
    </row>
    <row r="44" spans="1:9" ht="26.25" customHeight="1">
      <c r="A44" s="166"/>
      <c r="B44" s="180"/>
      <c r="C44" s="161" t="s">
        <v>120</v>
      </c>
      <c r="D44" s="149"/>
      <c r="E44" s="1"/>
      <c r="F44" s="23">
        <v>1837</v>
      </c>
      <c r="G44" s="24">
        <v>1837</v>
      </c>
      <c r="H44" s="25">
        <v>2415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68">
        <v>38261</v>
      </c>
      <c r="G45" s="74">
        <v>38261</v>
      </c>
      <c r="H45" s="69">
        <v>40269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31">
        <v>102.2</v>
      </c>
      <c r="G46" s="32">
        <v>100.1</v>
      </c>
      <c r="H46" s="33">
        <v>125.46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1">
        <v>116.2</v>
      </c>
      <c r="G47" s="32">
        <v>110.8</v>
      </c>
      <c r="H47" s="33">
        <v>125.46</v>
      </c>
      <c r="I47" s="11"/>
    </row>
    <row r="48" spans="1:9" ht="26.25" customHeight="1">
      <c r="A48" s="166"/>
      <c r="B48" s="180"/>
      <c r="C48" s="168" t="s">
        <v>170</v>
      </c>
      <c r="D48" s="16" t="s">
        <v>125</v>
      </c>
      <c r="E48" s="1"/>
      <c r="F48" s="31">
        <v>89.8</v>
      </c>
      <c r="G48" s="32">
        <v>83.8</v>
      </c>
      <c r="H48" s="33">
        <v>98.34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31">
        <v>26.3</v>
      </c>
      <c r="G49" s="32">
        <v>27</v>
      </c>
      <c r="H49" s="33">
        <v>27.11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1"/>
      <c r="G50" s="32"/>
      <c r="H50" s="33"/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23"/>
      <c r="G51" s="24"/>
      <c r="H51" s="25"/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70"/>
      <c r="G52" s="75"/>
      <c r="H52" s="76"/>
      <c r="I52" s="77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38"/>
      <c r="G53" s="21"/>
      <c r="H53" s="22"/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3"/>
      <c r="G54" s="24"/>
      <c r="H54" s="25"/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3">
        <v>0</v>
      </c>
      <c r="G55" s="40">
        <v>0</v>
      </c>
      <c r="H55" s="41">
        <f>H53+H54</f>
        <v>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="70" zoomScaleNormal="70" workbookViewId="0" topLeftCell="A1">
      <selection activeCell="A1" sqref="A1:Q1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3.503906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174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32132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4">
        <v>21623</v>
      </c>
      <c r="P5" s="15">
        <v>21584</v>
      </c>
      <c r="Q5" s="15">
        <v>20096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33117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8">
        <v>21418</v>
      </c>
      <c r="P6" s="19">
        <v>21547</v>
      </c>
      <c r="Q6" s="19">
        <v>19976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1">
        <v>177515</v>
      </c>
      <c r="G7" s="22">
        <v>177928</v>
      </c>
      <c r="H7" s="22">
        <v>178199</v>
      </c>
      <c r="I7" s="11"/>
      <c r="J7" s="156"/>
      <c r="K7" s="147"/>
      <c r="L7" s="146" t="s">
        <v>21</v>
      </c>
      <c r="M7" s="16" t="s">
        <v>22</v>
      </c>
      <c r="N7" s="1"/>
      <c r="O7" s="18">
        <v>21413</v>
      </c>
      <c r="P7" s="19">
        <v>21544</v>
      </c>
      <c r="Q7" s="19">
        <v>19970</v>
      </c>
    </row>
    <row r="8" spans="1:17" ht="26.25" customHeight="1">
      <c r="A8" s="156"/>
      <c r="B8" s="161" t="s">
        <v>23</v>
      </c>
      <c r="C8" s="149"/>
      <c r="D8" s="149"/>
      <c r="E8" s="1"/>
      <c r="F8" s="24">
        <v>1325</v>
      </c>
      <c r="G8" s="25">
        <v>1467</v>
      </c>
      <c r="H8" s="25">
        <v>1467</v>
      </c>
      <c r="I8" s="26"/>
      <c r="J8" s="156"/>
      <c r="K8" s="147"/>
      <c r="L8" s="147"/>
      <c r="M8" s="16" t="s">
        <v>24</v>
      </c>
      <c r="N8" s="1"/>
      <c r="O8" s="18"/>
      <c r="P8" s="19"/>
      <c r="Q8" s="19"/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24">
        <v>1325</v>
      </c>
      <c r="G9" s="25">
        <v>1467</v>
      </c>
      <c r="H9" s="25">
        <v>1467</v>
      </c>
      <c r="I9" s="11"/>
      <c r="J9" s="156"/>
      <c r="K9" s="147"/>
      <c r="L9" s="148"/>
      <c r="M9" s="16" t="s">
        <v>27</v>
      </c>
      <c r="N9" s="1" t="s">
        <v>28</v>
      </c>
      <c r="O9" s="18"/>
      <c r="P9" s="19"/>
      <c r="Q9" s="19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8">
        <v>0.007</v>
      </c>
      <c r="G10" s="29">
        <f>IF(G9=0,0,G9/G7)</f>
        <v>0.008244908052695472</v>
      </c>
      <c r="H10" s="29">
        <f>IF(H9=0,0,H9/H7)</f>
        <v>0.008232369429682546</v>
      </c>
      <c r="I10" s="11"/>
      <c r="J10" s="156"/>
      <c r="K10" s="148"/>
      <c r="L10" s="159" t="s">
        <v>31</v>
      </c>
      <c r="M10" s="160"/>
      <c r="N10" s="2"/>
      <c r="O10" s="18">
        <v>205</v>
      </c>
      <c r="P10" s="19">
        <v>37</v>
      </c>
      <c r="Q10" s="19">
        <v>120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24">
        <v>720</v>
      </c>
      <c r="G11" s="25">
        <v>720</v>
      </c>
      <c r="H11" s="25">
        <v>788</v>
      </c>
      <c r="I11" s="11"/>
      <c r="J11" s="156"/>
      <c r="K11" s="149" t="s">
        <v>34</v>
      </c>
      <c r="L11" s="149"/>
      <c r="M11" s="149"/>
      <c r="N11" s="1" t="s">
        <v>175</v>
      </c>
      <c r="O11" s="18">
        <v>21623</v>
      </c>
      <c r="P11" s="19">
        <v>21584</v>
      </c>
      <c r="Q11" s="19">
        <v>19988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8">
        <v>0.543</v>
      </c>
      <c r="G12" s="29">
        <f>IF(G11=0,0,G11/G9)</f>
        <v>0.49079754601226994</v>
      </c>
      <c r="H12" s="29">
        <f>IF(H11=0,0,H11/H9)</f>
        <v>0.5371506475800955</v>
      </c>
      <c r="I12" s="11"/>
      <c r="J12" s="156"/>
      <c r="K12" s="146" t="s">
        <v>38</v>
      </c>
      <c r="L12" s="161" t="s">
        <v>39</v>
      </c>
      <c r="M12" s="149"/>
      <c r="N12" s="1"/>
      <c r="O12" s="18">
        <v>15823</v>
      </c>
      <c r="P12" s="19">
        <v>15974</v>
      </c>
      <c r="Q12" s="19">
        <v>14604</v>
      </c>
    </row>
    <row r="13" spans="1:17" ht="26.25" customHeight="1">
      <c r="A13" s="156"/>
      <c r="B13" s="161" t="s">
        <v>40</v>
      </c>
      <c r="C13" s="149"/>
      <c r="D13" s="149"/>
      <c r="E13" s="1"/>
      <c r="F13" s="24">
        <v>1743</v>
      </c>
      <c r="G13" s="25">
        <v>1743</v>
      </c>
      <c r="H13" s="33">
        <v>1743</v>
      </c>
      <c r="I13" s="11"/>
      <c r="J13" s="156"/>
      <c r="K13" s="147"/>
      <c r="L13" s="146" t="s">
        <v>41</v>
      </c>
      <c r="M13" s="16" t="s">
        <v>42</v>
      </c>
      <c r="N13" s="1"/>
      <c r="O13" s="18">
        <v>9809</v>
      </c>
      <c r="P13" s="19">
        <v>9717</v>
      </c>
      <c r="Q13" s="19">
        <v>7989</v>
      </c>
    </row>
    <row r="14" spans="1:17" ht="26.25" customHeight="1">
      <c r="A14" s="156"/>
      <c r="B14" s="161" t="s">
        <v>43</v>
      </c>
      <c r="C14" s="149"/>
      <c r="D14" s="149"/>
      <c r="E14" s="1"/>
      <c r="F14" s="24">
        <v>52</v>
      </c>
      <c r="G14" s="25">
        <v>52</v>
      </c>
      <c r="H14" s="33">
        <v>52</v>
      </c>
      <c r="I14" s="11"/>
      <c r="J14" s="156"/>
      <c r="K14" s="147"/>
      <c r="L14" s="148"/>
      <c r="M14" s="16" t="s">
        <v>44</v>
      </c>
      <c r="N14" s="1"/>
      <c r="O14" s="18"/>
      <c r="P14" s="19"/>
      <c r="Q14" s="19"/>
    </row>
    <row r="15" spans="1:17" ht="26.25" customHeight="1" thickBot="1">
      <c r="A15" s="157"/>
      <c r="B15" s="163" t="s">
        <v>45</v>
      </c>
      <c r="C15" s="164"/>
      <c r="D15" s="164"/>
      <c r="E15" s="3"/>
      <c r="F15" s="40">
        <v>52</v>
      </c>
      <c r="G15" s="41">
        <v>52</v>
      </c>
      <c r="H15" s="37">
        <v>52</v>
      </c>
      <c r="I15" s="11"/>
      <c r="J15" s="156"/>
      <c r="K15" s="148"/>
      <c r="L15" s="159" t="s">
        <v>46</v>
      </c>
      <c r="M15" s="160"/>
      <c r="N15" s="2"/>
      <c r="O15" s="18">
        <v>5765</v>
      </c>
      <c r="P15" s="19">
        <v>5596</v>
      </c>
      <c r="Q15" s="19">
        <v>5384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21">
        <v>1850847</v>
      </c>
      <c r="G16" s="22">
        <v>1875405</v>
      </c>
      <c r="H16" s="22">
        <v>1897750</v>
      </c>
      <c r="I16" s="11"/>
      <c r="J16" s="157"/>
      <c r="K16" s="163" t="s">
        <v>49</v>
      </c>
      <c r="L16" s="164"/>
      <c r="M16" s="164"/>
      <c r="N16" s="3" t="s">
        <v>50</v>
      </c>
      <c r="O16" s="40"/>
      <c r="P16" s="41">
        <f>P5-P11</f>
        <v>0</v>
      </c>
      <c r="Q16" s="41">
        <f>Q5-Q11</f>
        <v>108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4">
        <v>82000</v>
      </c>
      <c r="G17" s="25">
        <v>82000</v>
      </c>
      <c r="H17" s="25">
        <v>82000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4">
        <v>23572</v>
      </c>
      <c r="P17" s="15">
        <v>33585</v>
      </c>
      <c r="Q17" s="15">
        <v>31177</v>
      </c>
    </row>
    <row r="18" spans="1:17" ht="26.25" customHeight="1">
      <c r="A18" s="166"/>
      <c r="B18" s="168"/>
      <c r="C18" s="161" t="s">
        <v>56</v>
      </c>
      <c r="D18" s="149"/>
      <c r="E18" s="1"/>
      <c r="F18" s="24">
        <v>319647</v>
      </c>
      <c r="G18" s="25">
        <v>319647</v>
      </c>
      <c r="H18" s="25">
        <v>319647</v>
      </c>
      <c r="I18" s="11"/>
      <c r="J18" s="156"/>
      <c r="K18" s="146" t="s">
        <v>41</v>
      </c>
      <c r="L18" s="161" t="s">
        <v>57</v>
      </c>
      <c r="M18" s="149"/>
      <c r="N18" s="1"/>
      <c r="O18" s="18"/>
      <c r="P18" s="19"/>
      <c r="Q18" s="19"/>
    </row>
    <row r="19" spans="1:17" ht="26.25" customHeight="1">
      <c r="A19" s="166"/>
      <c r="B19" s="168"/>
      <c r="C19" s="161" t="s">
        <v>58</v>
      </c>
      <c r="D19" s="149"/>
      <c r="E19" s="1"/>
      <c r="F19" s="24">
        <v>109187</v>
      </c>
      <c r="G19" s="25">
        <v>142511</v>
      </c>
      <c r="H19" s="25">
        <v>164595</v>
      </c>
      <c r="I19" s="11"/>
      <c r="J19" s="156"/>
      <c r="K19" s="148"/>
      <c r="L19" s="161" t="s">
        <v>31</v>
      </c>
      <c r="M19" s="149"/>
      <c r="N19" s="1"/>
      <c r="O19" s="18">
        <v>1748</v>
      </c>
      <c r="P19" s="19">
        <v>522</v>
      </c>
      <c r="Q19" s="19">
        <v>0</v>
      </c>
    </row>
    <row r="20" spans="1:17" ht="26.25" customHeight="1">
      <c r="A20" s="166"/>
      <c r="B20" s="168"/>
      <c r="C20" s="161" t="s">
        <v>59</v>
      </c>
      <c r="D20" s="149"/>
      <c r="E20" s="1"/>
      <c r="F20" s="24">
        <v>1340013</v>
      </c>
      <c r="G20" s="25">
        <v>1331247</v>
      </c>
      <c r="H20" s="25">
        <v>1331508</v>
      </c>
      <c r="I20" s="11"/>
      <c r="J20" s="156"/>
      <c r="K20" s="161" t="s">
        <v>60</v>
      </c>
      <c r="L20" s="149"/>
      <c r="M20" s="149"/>
      <c r="N20" s="42" t="s">
        <v>61</v>
      </c>
      <c r="O20" s="18">
        <v>23572</v>
      </c>
      <c r="P20" s="19">
        <v>33585</v>
      </c>
      <c r="Q20" s="19">
        <v>31285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0">
        <v>1496000</v>
      </c>
      <c r="G21" s="41">
        <v>1496000</v>
      </c>
      <c r="H21" s="41">
        <v>1496000</v>
      </c>
      <c r="I21" s="11"/>
      <c r="J21" s="156"/>
      <c r="K21" s="146" t="s">
        <v>63</v>
      </c>
      <c r="L21" s="161" t="s">
        <v>0</v>
      </c>
      <c r="M21" s="149"/>
      <c r="N21" s="1"/>
      <c r="O21" s="18">
        <v>14284</v>
      </c>
      <c r="P21" s="19">
        <v>24558</v>
      </c>
      <c r="Q21" s="19">
        <v>22345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21">
        <v>22</v>
      </c>
      <c r="G22" s="22">
        <v>22</v>
      </c>
      <c r="H22" s="46">
        <v>22</v>
      </c>
      <c r="I22" s="11"/>
      <c r="J22" s="156"/>
      <c r="K22" s="147"/>
      <c r="L22" s="47" t="s">
        <v>41</v>
      </c>
      <c r="M22" s="16" t="s">
        <v>66</v>
      </c>
      <c r="N22" s="1"/>
      <c r="O22" s="18"/>
      <c r="P22" s="19"/>
      <c r="Q22" s="19"/>
    </row>
    <row r="23" spans="1:17" ht="26.25" customHeight="1">
      <c r="A23" s="156"/>
      <c r="B23" s="161" t="s">
        <v>67</v>
      </c>
      <c r="C23" s="149"/>
      <c r="D23" s="149"/>
      <c r="E23" s="1"/>
      <c r="F23" s="49" t="s">
        <v>1</v>
      </c>
      <c r="G23" s="50" t="s">
        <v>1</v>
      </c>
      <c r="H23" s="50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18">
        <v>9288</v>
      </c>
      <c r="P23" s="19">
        <v>9027</v>
      </c>
      <c r="Q23" s="19">
        <v>8940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49"/>
      <c r="G24" s="50"/>
      <c r="H24" s="50"/>
      <c r="I24" s="11"/>
      <c r="J24" s="157"/>
      <c r="K24" s="163" t="s">
        <v>71</v>
      </c>
      <c r="L24" s="164"/>
      <c r="M24" s="164"/>
      <c r="N24" s="3" t="s">
        <v>72</v>
      </c>
      <c r="O24" s="41">
        <f>O17-O20</f>
        <v>0</v>
      </c>
      <c r="P24" s="41">
        <f>P17-P20</f>
        <v>0</v>
      </c>
      <c r="Q24" s="41">
        <f>Q17-Q20</f>
        <v>-108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49" t="s">
        <v>171</v>
      </c>
      <c r="G25" s="50" t="s">
        <v>171</v>
      </c>
      <c r="H25" s="50" t="s">
        <v>171</v>
      </c>
      <c r="I25" s="11"/>
      <c r="J25" s="151" t="s">
        <v>74</v>
      </c>
      <c r="K25" s="131"/>
      <c r="L25" s="131"/>
      <c r="M25" s="131"/>
      <c r="N25" s="4" t="s">
        <v>75</v>
      </c>
      <c r="O25" s="54">
        <f>O16+O24</f>
        <v>0</v>
      </c>
      <c r="P25" s="55">
        <f>P16+P24</f>
        <v>0</v>
      </c>
      <c r="Q25" s="55">
        <f>Q16+Q24</f>
        <v>0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4"/>
      <c r="G26" s="25"/>
      <c r="H26" s="25"/>
      <c r="I26" s="11"/>
      <c r="J26" s="151" t="s">
        <v>77</v>
      </c>
      <c r="K26" s="131"/>
      <c r="L26" s="131"/>
      <c r="M26" s="131"/>
      <c r="N26" s="4" t="s">
        <v>78</v>
      </c>
      <c r="O26" s="57"/>
      <c r="P26" s="58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2"/>
      <c r="G27" s="33"/>
      <c r="H27" s="33"/>
      <c r="I27" s="11"/>
      <c r="J27" s="151" t="s">
        <v>81</v>
      </c>
      <c r="K27" s="131"/>
      <c r="L27" s="131"/>
      <c r="M27" s="131"/>
      <c r="N27" s="4" t="s">
        <v>82</v>
      </c>
      <c r="O27" s="57"/>
      <c r="P27" s="58"/>
      <c r="Q27" s="58"/>
    </row>
    <row r="28" spans="1:17" ht="26.25" customHeight="1" thickBot="1">
      <c r="A28" s="156"/>
      <c r="B28" s="171"/>
      <c r="C28" s="172"/>
      <c r="D28" s="16" t="s">
        <v>83</v>
      </c>
      <c r="E28" s="1"/>
      <c r="F28" s="32"/>
      <c r="G28" s="33"/>
      <c r="H28" s="33"/>
      <c r="I28" s="11"/>
      <c r="J28" s="151" t="s">
        <v>84</v>
      </c>
      <c r="K28" s="131"/>
      <c r="L28" s="131"/>
      <c r="M28" s="131"/>
      <c r="N28" s="4" t="s">
        <v>85</v>
      </c>
      <c r="O28" s="57"/>
      <c r="P28" s="58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24">
        <v>452</v>
      </c>
      <c r="G29" s="25">
        <v>440</v>
      </c>
      <c r="H29" s="25">
        <v>442</v>
      </c>
      <c r="I29" s="11"/>
      <c r="J29" s="151" t="s">
        <v>87</v>
      </c>
      <c r="K29" s="131"/>
      <c r="L29" s="131"/>
      <c r="M29" s="131"/>
      <c r="N29" s="4" t="s">
        <v>88</v>
      </c>
      <c r="O29" s="54">
        <f>O25-O26+O27-O28</f>
        <v>0</v>
      </c>
      <c r="P29" s="55">
        <f>P25-P26+P27-P28</f>
        <v>0</v>
      </c>
      <c r="Q29" s="55">
        <f>Q25-Q26+Q27-Q28</f>
        <v>0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24"/>
      <c r="G30" s="25"/>
      <c r="H30" s="25"/>
      <c r="I30" s="11"/>
      <c r="J30" s="151" t="s">
        <v>89</v>
      </c>
      <c r="K30" s="131"/>
      <c r="L30" s="131"/>
      <c r="M30" s="131"/>
      <c r="N30" s="4" t="s">
        <v>90</v>
      </c>
      <c r="O30" s="57"/>
      <c r="P30" s="58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24">
        <v>406</v>
      </c>
      <c r="G31" s="25">
        <v>402</v>
      </c>
      <c r="H31" s="25">
        <v>405</v>
      </c>
      <c r="I31" s="11"/>
      <c r="J31" s="151" t="s">
        <v>92</v>
      </c>
      <c r="K31" s="131"/>
      <c r="L31" s="131"/>
      <c r="M31" s="131"/>
      <c r="N31" s="4" t="s">
        <v>93</v>
      </c>
      <c r="O31" s="54">
        <f>O29-O30</f>
        <v>0</v>
      </c>
      <c r="P31" s="55">
        <f>P29-P30</f>
        <v>0</v>
      </c>
      <c r="Q31" s="55">
        <f>Q29-Q30</f>
        <v>0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24">
        <v>215567</v>
      </c>
      <c r="G32" s="25">
        <v>213259</v>
      </c>
      <c r="H32" s="25">
        <v>213259</v>
      </c>
      <c r="I32" s="11"/>
      <c r="J32" s="151" t="s">
        <v>95</v>
      </c>
      <c r="K32" s="131"/>
      <c r="L32" s="131"/>
      <c r="M32" s="131"/>
      <c r="N32" s="4"/>
      <c r="O32" s="60">
        <v>0.7</v>
      </c>
      <c r="P32" s="61">
        <f>IF(P5=0,0,P5/(P11+P23))</f>
        <v>0.7051060076443109</v>
      </c>
      <c r="Q32" s="61">
        <f>IF(Q5=0,0,Q5/(Q11+Q23))</f>
        <v>0.6946902654867256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24"/>
      <c r="G33" s="25"/>
      <c r="H33" s="25"/>
      <c r="I33" s="11"/>
      <c r="J33" s="151" t="s">
        <v>98</v>
      </c>
      <c r="K33" s="131"/>
      <c r="L33" s="131"/>
      <c r="M33" s="131"/>
      <c r="N33" s="4"/>
      <c r="O33" s="60">
        <f>IF(O31&lt;0,O31/(O6-O9),0)</f>
        <v>0</v>
      </c>
      <c r="P33" s="61">
        <f>IF(P31&lt;0,P31/(P6-P9),0)</f>
        <v>0</v>
      </c>
      <c r="Q33" s="61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24">
        <v>215567</v>
      </c>
      <c r="G34" s="25">
        <v>213259</v>
      </c>
      <c r="H34" s="25">
        <v>213259</v>
      </c>
      <c r="I34" s="11"/>
      <c r="J34" s="151" t="s">
        <v>101</v>
      </c>
      <c r="K34" s="131"/>
      <c r="L34" s="131"/>
      <c r="M34" s="131"/>
      <c r="N34" s="4"/>
      <c r="O34" s="57">
        <v>1953</v>
      </c>
      <c r="P34" s="58">
        <v>559</v>
      </c>
      <c r="Q34" s="58">
        <v>120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24">
        <v>176765</v>
      </c>
      <c r="G35" s="25">
        <v>174659</v>
      </c>
      <c r="H35" s="25">
        <v>169457</v>
      </c>
      <c r="I35" s="11"/>
      <c r="J35" s="175" t="s">
        <v>104</v>
      </c>
      <c r="K35" s="176"/>
      <c r="L35" s="177" t="s">
        <v>105</v>
      </c>
      <c r="M35" s="178"/>
      <c r="N35" s="4"/>
      <c r="O35" s="57">
        <v>1953</v>
      </c>
      <c r="P35" s="58">
        <v>559</v>
      </c>
      <c r="Q35" s="58">
        <v>120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3">
        <v>0.82</v>
      </c>
      <c r="G36" s="64">
        <f>IF(G35=0,0,G35/G34)</f>
        <v>0.8189994326148017</v>
      </c>
      <c r="H36" s="64">
        <f>IF(H35=0,0,H35/H34)</f>
        <v>0.7946065582226307</v>
      </c>
      <c r="I36" s="11"/>
      <c r="J36" s="151" t="s">
        <v>107</v>
      </c>
      <c r="K36" s="131"/>
      <c r="L36" s="131"/>
      <c r="M36" s="131"/>
      <c r="N36" s="4"/>
      <c r="O36" s="57">
        <v>273060</v>
      </c>
      <c r="P36" s="58">
        <v>264106</v>
      </c>
      <c r="Q36" s="58">
        <v>254578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21"/>
      <c r="G37" s="22"/>
      <c r="H37" s="22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4">
        <v>21052</v>
      </c>
      <c r="G38" s="25">
        <v>20845</v>
      </c>
      <c r="H38" s="25">
        <v>27797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24">
        <v>6074</v>
      </c>
      <c r="G39" s="25">
        <v>6301</v>
      </c>
      <c r="H39" s="25">
        <v>13937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4">
        <v>14978</v>
      </c>
      <c r="G40" s="25">
        <v>14544</v>
      </c>
      <c r="H40" s="25">
        <v>13860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4">
        <v>9859</v>
      </c>
      <c r="G41" s="25">
        <v>9766</v>
      </c>
      <c r="H41" s="25">
        <v>1131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0">
        <v>30911</v>
      </c>
      <c r="G42" s="41">
        <f>G37+G38+G41</f>
        <v>30611</v>
      </c>
      <c r="H42" s="41">
        <f>H37+H38+H41</f>
        <v>28928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73" t="s">
        <v>172</v>
      </c>
      <c r="G43" s="79" t="s">
        <v>172</v>
      </c>
      <c r="H43" s="79" t="s">
        <v>176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24">
        <v>1774</v>
      </c>
      <c r="G44" s="25">
        <v>1774</v>
      </c>
      <c r="H44" s="25">
        <v>1774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74">
        <v>34608</v>
      </c>
      <c r="G45" s="69">
        <v>34608</v>
      </c>
      <c r="H45" s="69">
        <v>34608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32">
        <v>121.1</v>
      </c>
      <c r="G46" s="33">
        <v>123.3</v>
      </c>
      <c r="H46" s="33">
        <v>117.8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2">
        <v>119.1</v>
      </c>
      <c r="G47" s="33">
        <v>119.3</v>
      </c>
      <c r="H47" s="33">
        <v>164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32">
        <v>34.4</v>
      </c>
      <c r="G48" s="33">
        <v>36.1</v>
      </c>
      <c r="H48" s="33">
        <v>82.2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32">
        <v>84.7</v>
      </c>
      <c r="G49" s="33">
        <v>83.3</v>
      </c>
      <c r="H49" s="33">
        <v>81.8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2">
        <v>15.3</v>
      </c>
      <c r="G50" s="33">
        <v>13.63</v>
      </c>
      <c r="H50" s="33">
        <v>100</v>
      </c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24">
        <v>565</v>
      </c>
      <c r="G51" s="25">
        <v>565</v>
      </c>
      <c r="H51" s="25">
        <v>565</v>
      </c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75">
        <v>33694</v>
      </c>
      <c r="G52" s="71">
        <v>33694</v>
      </c>
      <c r="H52" s="71">
        <v>33694</v>
      </c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21">
        <v>2</v>
      </c>
      <c r="G53" s="22">
        <v>2</v>
      </c>
      <c r="H53" s="22">
        <v>1</v>
      </c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4">
        <v>3</v>
      </c>
      <c r="G54" s="25">
        <v>3</v>
      </c>
      <c r="H54" s="25">
        <v>2</v>
      </c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0">
        <v>5</v>
      </c>
      <c r="G55" s="41">
        <f>G53+G54</f>
        <v>5</v>
      </c>
      <c r="H55" s="41">
        <f>H53+H54</f>
        <v>3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B32:D32"/>
    <mergeCell ref="J32:M32"/>
    <mergeCell ref="B33:B34"/>
    <mergeCell ref="C33:D33"/>
    <mergeCell ref="J33:M33"/>
    <mergeCell ref="C34:D34"/>
    <mergeCell ref="J34:M34"/>
    <mergeCell ref="B29:C30"/>
    <mergeCell ref="J29:M29"/>
    <mergeCell ref="J30:M30"/>
    <mergeCell ref="B31:D31"/>
    <mergeCell ref="J31:M31"/>
    <mergeCell ref="J25:M25"/>
    <mergeCell ref="B26:D26"/>
    <mergeCell ref="J26:M26"/>
    <mergeCell ref="B27:C28"/>
    <mergeCell ref="J27:M27"/>
    <mergeCell ref="J28:M28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C19:D19"/>
    <mergeCell ref="L19:M19"/>
    <mergeCell ref="C20:D20"/>
    <mergeCell ref="K20:M20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/>
  <pageMargins left="0.64" right="0.17" top="0.46" bottom="0.32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A1" sqref="A1:Q1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177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33329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4">
        <v>80525</v>
      </c>
      <c r="P5" s="14">
        <v>91493</v>
      </c>
      <c r="Q5" s="96">
        <v>119860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34789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8">
        <v>78556</v>
      </c>
      <c r="P6" s="18">
        <v>87042</v>
      </c>
      <c r="Q6" s="97">
        <v>115580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1">
        <v>396160</v>
      </c>
      <c r="G7" s="21">
        <v>400112</v>
      </c>
      <c r="H7" s="83">
        <v>402841</v>
      </c>
      <c r="I7" s="11"/>
      <c r="J7" s="156"/>
      <c r="K7" s="147"/>
      <c r="L7" s="146" t="s">
        <v>21</v>
      </c>
      <c r="M7" s="16" t="s">
        <v>22</v>
      </c>
      <c r="N7" s="1"/>
      <c r="O7" s="18">
        <v>78556</v>
      </c>
      <c r="P7" s="18">
        <v>87042</v>
      </c>
      <c r="Q7" s="97">
        <v>115580</v>
      </c>
    </row>
    <row r="8" spans="1:17" ht="26.25" customHeight="1">
      <c r="A8" s="156"/>
      <c r="B8" s="161" t="s">
        <v>23</v>
      </c>
      <c r="C8" s="149"/>
      <c r="D8" s="149"/>
      <c r="E8" s="1"/>
      <c r="F8" s="24">
        <v>2088</v>
      </c>
      <c r="G8" s="24">
        <v>2045</v>
      </c>
      <c r="H8" s="84">
        <v>1990</v>
      </c>
      <c r="I8" s="26"/>
      <c r="J8" s="156"/>
      <c r="K8" s="147"/>
      <c r="L8" s="147"/>
      <c r="M8" s="16" t="s">
        <v>24</v>
      </c>
      <c r="N8" s="1"/>
      <c r="O8" s="18"/>
      <c r="P8" s="18"/>
      <c r="Q8" s="97"/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24">
        <v>2088</v>
      </c>
      <c r="G9" s="24">
        <v>2045</v>
      </c>
      <c r="H9" s="84">
        <v>1990</v>
      </c>
      <c r="I9" s="11"/>
      <c r="J9" s="156"/>
      <c r="K9" s="147"/>
      <c r="L9" s="148"/>
      <c r="M9" s="16" t="s">
        <v>27</v>
      </c>
      <c r="N9" s="1" t="s">
        <v>28</v>
      </c>
      <c r="O9" s="18"/>
      <c r="P9" s="18"/>
      <c r="Q9" s="97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7">
        <f>IF(F9=0,0,F9/F7)</f>
        <v>0.0052705977382875606</v>
      </c>
      <c r="G10" s="28">
        <f>IF(G9=0,0,G9/G7)</f>
        <v>0.005111068900707802</v>
      </c>
      <c r="H10" s="85">
        <f>IF(H9=0,0,H9/H7)</f>
        <v>0.004939914258975626</v>
      </c>
      <c r="I10" s="11"/>
      <c r="J10" s="156"/>
      <c r="K10" s="148"/>
      <c r="L10" s="159" t="s">
        <v>31</v>
      </c>
      <c r="M10" s="160"/>
      <c r="N10" s="2"/>
      <c r="O10" s="18">
        <v>1969</v>
      </c>
      <c r="P10" s="18">
        <v>4451</v>
      </c>
      <c r="Q10" s="97">
        <f>4280</f>
        <v>4280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24">
        <v>1606</v>
      </c>
      <c r="G11" s="24">
        <v>1582</v>
      </c>
      <c r="H11" s="84">
        <v>1990</v>
      </c>
      <c r="I11" s="11"/>
      <c r="J11" s="156"/>
      <c r="K11" s="149" t="s">
        <v>34</v>
      </c>
      <c r="L11" s="149"/>
      <c r="M11" s="149"/>
      <c r="N11" s="1" t="s">
        <v>178</v>
      </c>
      <c r="O11" s="18">
        <v>40146</v>
      </c>
      <c r="P11" s="18">
        <v>39633</v>
      </c>
      <c r="Q11" s="97">
        <v>37945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7">
        <f>IF(F11=0,0,F11/F9)</f>
        <v>0.7691570881226054</v>
      </c>
      <c r="G12" s="28">
        <f>IF(G11=0,0,G11/G9)</f>
        <v>0.7735941320293398</v>
      </c>
      <c r="H12" s="85">
        <f>IF(H11=0,0,H11/H9)</f>
        <v>1</v>
      </c>
      <c r="I12" s="11"/>
      <c r="J12" s="156"/>
      <c r="K12" s="146" t="s">
        <v>38</v>
      </c>
      <c r="L12" s="161" t="s">
        <v>39</v>
      </c>
      <c r="M12" s="149"/>
      <c r="N12" s="1"/>
      <c r="O12" s="18">
        <v>229508</v>
      </c>
      <c r="P12" s="18">
        <v>29525</v>
      </c>
      <c r="Q12" s="97">
        <v>28348</v>
      </c>
    </row>
    <row r="13" spans="1:17" ht="26.25" customHeight="1">
      <c r="A13" s="156"/>
      <c r="B13" s="161" t="s">
        <v>40</v>
      </c>
      <c r="C13" s="149"/>
      <c r="D13" s="149"/>
      <c r="E13" s="1"/>
      <c r="F13" s="32">
        <v>3880</v>
      </c>
      <c r="G13" s="32">
        <v>3880</v>
      </c>
      <c r="H13" s="86">
        <v>3880</v>
      </c>
      <c r="I13" s="11"/>
      <c r="J13" s="156"/>
      <c r="K13" s="147"/>
      <c r="L13" s="146" t="s">
        <v>41</v>
      </c>
      <c r="M13" s="16" t="s">
        <v>42</v>
      </c>
      <c r="N13" s="1"/>
      <c r="O13" s="18">
        <v>9166</v>
      </c>
      <c r="P13" s="18">
        <v>9232</v>
      </c>
      <c r="Q13" s="97">
        <v>8064</v>
      </c>
    </row>
    <row r="14" spans="1:17" ht="26.25" customHeight="1">
      <c r="A14" s="156"/>
      <c r="B14" s="161" t="s">
        <v>43</v>
      </c>
      <c r="C14" s="149"/>
      <c r="D14" s="149"/>
      <c r="E14" s="1"/>
      <c r="F14" s="32">
        <v>143</v>
      </c>
      <c r="G14" s="32">
        <v>144</v>
      </c>
      <c r="H14" s="86">
        <v>144</v>
      </c>
      <c r="I14" s="11"/>
      <c r="J14" s="156"/>
      <c r="K14" s="147"/>
      <c r="L14" s="148"/>
      <c r="M14" s="16" t="s">
        <v>44</v>
      </c>
      <c r="N14" s="1"/>
      <c r="O14" s="18"/>
      <c r="P14" s="18"/>
      <c r="Q14" s="97"/>
    </row>
    <row r="15" spans="1:17" ht="26.25" customHeight="1" thickBot="1">
      <c r="A15" s="157"/>
      <c r="B15" s="163" t="s">
        <v>45</v>
      </c>
      <c r="C15" s="164"/>
      <c r="D15" s="164"/>
      <c r="E15" s="3"/>
      <c r="F15" s="36">
        <v>143</v>
      </c>
      <c r="G15" s="36">
        <v>144</v>
      </c>
      <c r="H15" s="87">
        <v>144</v>
      </c>
      <c r="I15" s="11"/>
      <c r="J15" s="156"/>
      <c r="K15" s="148"/>
      <c r="L15" s="159" t="s">
        <v>46</v>
      </c>
      <c r="M15" s="160"/>
      <c r="N15" s="2"/>
      <c r="O15" s="18">
        <v>10638</v>
      </c>
      <c r="P15" s="18">
        <v>10108</v>
      </c>
      <c r="Q15" s="97">
        <v>9597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21">
        <v>1635031</v>
      </c>
      <c r="G16" s="21">
        <v>1639185</v>
      </c>
      <c r="H16" s="83">
        <v>1642751</v>
      </c>
      <c r="I16" s="11"/>
      <c r="J16" s="157"/>
      <c r="K16" s="163" t="s">
        <v>49</v>
      </c>
      <c r="L16" s="164"/>
      <c r="M16" s="164"/>
      <c r="N16" s="3" t="s">
        <v>50</v>
      </c>
      <c r="O16" s="39">
        <f>O5-O11</f>
        <v>40379</v>
      </c>
      <c r="P16" s="40">
        <f>P5-P11</f>
        <v>51860</v>
      </c>
      <c r="Q16" s="41">
        <f>Q5-Q11</f>
        <v>81915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4">
        <v>587000</v>
      </c>
      <c r="G17" s="24">
        <v>587000</v>
      </c>
      <c r="H17" s="84">
        <v>587000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4">
        <v>6394</v>
      </c>
      <c r="P17" s="14">
        <v>4490</v>
      </c>
      <c r="Q17" s="96">
        <v>1490</v>
      </c>
    </row>
    <row r="18" spans="1:17" ht="26.25" customHeight="1">
      <c r="A18" s="166"/>
      <c r="B18" s="168"/>
      <c r="C18" s="161" t="s">
        <v>56</v>
      </c>
      <c r="D18" s="149"/>
      <c r="E18" s="1"/>
      <c r="F18" s="24">
        <v>627600</v>
      </c>
      <c r="G18" s="24">
        <v>627600</v>
      </c>
      <c r="H18" s="84">
        <v>627600</v>
      </c>
      <c r="I18" s="11"/>
      <c r="J18" s="156"/>
      <c r="K18" s="146" t="s">
        <v>41</v>
      </c>
      <c r="L18" s="161" t="s">
        <v>57</v>
      </c>
      <c r="M18" s="149"/>
      <c r="N18" s="1"/>
      <c r="O18" s="18"/>
      <c r="P18" s="18"/>
      <c r="Q18" s="97"/>
    </row>
    <row r="19" spans="1:17" ht="26.25" customHeight="1">
      <c r="A19" s="166"/>
      <c r="B19" s="168"/>
      <c r="C19" s="161" t="s">
        <v>58</v>
      </c>
      <c r="D19" s="149"/>
      <c r="E19" s="1"/>
      <c r="F19" s="24">
        <v>103791</v>
      </c>
      <c r="G19" s="24">
        <v>103791</v>
      </c>
      <c r="H19" s="84">
        <v>103791</v>
      </c>
      <c r="I19" s="11"/>
      <c r="J19" s="156"/>
      <c r="K19" s="148"/>
      <c r="L19" s="161" t="s">
        <v>31</v>
      </c>
      <c r="M19" s="149"/>
      <c r="N19" s="1"/>
      <c r="O19" s="18">
        <v>4348</v>
      </c>
      <c r="P19" s="18">
        <v>4490</v>
      </c>
      <c r="Q19" s="97">
        <f>1490</f>
        <v>1490</v>
      </c>
    </row>
    <row r="20" spans="1:17" ht="26.25" customHeight="1">
      <c r="A20" s="166"/>
      <c r="B20" s="168"/>
      <c r="C20" s="161" t="s">
        <v>59</v>
      </c>
      <c r="D20" s="149"/>
      <c r="E20" s="1"/>
      <c r="F20" s="24">
        <v>316640</v>
      </c>
      <c r="G20" s="24">
        <v>320794</v>
      </c>
      <c r="H20" s="84">
        <v>324360</v>
      </c>
      <c r="I20" s="11"/>
      <c r="J20" s="156"/>
      <c r="K20" s="161" t="s">
        <v>60</v>
      </c>
      <c r="L20" s="149"/>
      <c r="M20" s="149"/>
      <c r="N20" s="42" t="s">
        <v>61</v>
      </c>
      <c r="O20" s="18">
        <v>28944</v>
      </c>
      <c r="P20" s="18">
        <v>27697</v>
      </c>
      <c r="Q20" s="97">
        <v>24549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0">
        <v>1174000</v>
      </c>
      <c r="G21" s="40">
        <v>1174000</v>
      </c>
      <c r="H21" s="88">
        <v>1174000</v>
      </c>
      <c r="I21" s="11"/>
      <c r="J21" s="156"/>
      <c r="K21" s="146" t="s">
        <v>63</v>
      </c>
      <c r="L21" s="161" t="s">
        <v>0</v>
      </c>
      <c r="M21" s="149"/>
      <c r="N21" s="1"/>
      <c r="O21" s="18">
        <v>5764</v>
      </c>
      <c r="P21" s="18">
        <v>4154</v>
      </c>
      <c r="Q21" s="97">
        <v>3565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45">
        <v>8</v>
      </c>
      <c r="G22" s="45">
        <v>8</v>
      </c>
      <c r="H22" s="89">
        <v>8</v>
      </c>
      <c r="I22" s="11"/>
      <c r="J22" s="156"/>
      <c r="K22" s="147"/>
      <c r="L22" s="47" t="s">
        <v>41</v>
      </c>
      <c r="M22" s="16" t="s">
        <v>66</v>
      </c>
      <c r="N22" s="1"/>
      <c r="O22" s="18"/>
      <c r="P22" s="18"/>
      <c r="Q22" s="97"/>
    </row>
    <row r="23" spans="1:17" ht="26.25" customHeight="1">
      <c r="A23" s="156"/>
      <c r="B23" s="161" t="s">
        <v>67</v>
      </c>
      <c r="C23" s="149"/>
      <c r="D23" s="149"/>
      <c r="E23" s="1"/>
      <c r="F23" s="80" t="s">
        <v>1</v>
      </c>
      <c r="G23" s="80" t="s">
        <v>1</v>
      </c>
      <c r="H23" s="90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18">
        <v>23180</v>
      </c>
      <c r="P23" s="18">
        <v>23543</v>
      </c>
      <c r="Q23" s="97">
        <v>20984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47"/>
      <c r="G24" s="47"/>
      <c r="H24" s="91"/>
      <c r="I24" s="11"/>
      <c r="J24" s="157"/>
      <c r="K24" s="163" t="s">
        <v>71</v>
      </c>
      <c r="L24" s="164"/>
      <c r="M24" s="164"/>
      <c r="N24" s="3" t="s">
        <v>72</v>
      </c>
      <c r="O24" s="43">
        <f>O17-O20</f>
        <v>-22550</v>
      </c>
      <c r="P24" s="40">
        <f>P17-P20</f>
        <v>-23207</v>
      </c>
      <c r="Q24" s="41">
        <f>Q17-Q20</f>
        <v>-23059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80" t="s">
        <v>179</v>
      </c>
      <c r="G25" s="80" t="s">
        <v>179</v>
      </c>
      <c r="H25" s="90" t="s">
        <v>171</v>
      </c>
      <c r="I25" s="11"/>
      <c r="J25" s="151" t="s">
        <v>74</v>
      </c>
      <c r="K25" s="131"/>
      <c r="L25" s="131"/>
      <c r="M25" s="131"/>
      <c r="N25" s="4" t="s">
        <v>75</v>
      </c>
      <c r="O25" s="53">
        <f>O16+O24</f>
        <v>17829</v>
      </c>
      <c r="P25" s="54">
        <f>P16+P24</f>
        <v>28653</v>
      </c>
      <c r="Q25" s="55">
        <f>Q16+Q24</f>
        <v>58856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4"/>
      <c r="G26" s="24"/>
      <c r="H26" s="84">
        <v>0</v>
      </c>
      <c r="I26" s="11"/>
      <c r="J26" s="151" t="s">
        <v>77</v>
      </c>
      <c r="K26" s="131"/>
      <c r="L26" s="131"/>
      <c r="M26" s="131"/>
      <c r="N26" s="4" t="s">
        <v>78</v>
      </c>
      <c r="O26" s="57"/>
      <c r="P26" s="98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2"/>
      <c r="G27" s="32"/>
      <c r="H27" s="86"/>
      <c r="I27" s="11"/>
      <c r="J27" s="151" t="s">
        <v>81</v>
      </c>
      <c r="K27" s="131"/>
      <c r="L27" s="131"/>
      <c r="M27" s="131"/>
      <c r="N27" s="4" t="s">
        <v>82</v>
      </c>
      <c r="O27" s="57">
        <v>35951</v>
      </c>
      <c r="P27" s="57">
        <v>53780</v>
      </c>
      <c r="Q27" s="99">
        <v>82434</v>
      </c>
    </row>
    <row r="28" spans="1:17" ht="26.25" customHeight="1" thickBot="1">
      <c r="A28" s="156"/>
      <c r="B28" s="171"/>
      <c r="C28" s="172"/>
      <c r="D28" s="16" t="s">
        <v>83</v>
      </c>
      <c r="E28" s="1"/>
      <c r="F28" s="32"/>
      <c r="G28" s="32"/>
      <c r="H28" s="86"/>
      <c r="I28" s="11"/>
      <c r="J28" s="151" t="s">
        <v>84</v>
      </c>
      <c r="K28" s="131"/>
      <c r="L28" s="131"/>
      <c r="M28" s="131"/>
      <c r="N28" s="4" t="s">
        <v>85</v>
      </c>
      <c r="O28" s="57"/>
      <c r="P28" s="57"/>
      <c r="Q28" s="99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32">
        <v>137981</v>
      </c>
      <c r="G29" s="32">
        <v>136318</v>
      </c>
      <c r="H29" s="86">
        <v>142466</v>
      </c>
      <c r="I29" s="11"/>
      <c r="J29" s="151" t="s">
        <v>87</v>
      </c>
      <c r="K29" s="131"/>
      <c r="L29" s="131"/>
      <c r="M29" s="131"/>
      <c r="N29" s="4" t="s">
        <v>88</v>
      </c>
      <c r="O29" s="53">
        <f>O25-O26+O27-O28</f>
        <v>53780</v>
      </c>
      <c r="P29" s="54">
        <f>P25-P26+P27-P28</f>
        <v>82433</v>
      </c>
      <c r="Q29" s="55">
        <f>Q25-Q26+Q27-Q28</f>
        <v>141290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32"/>
      <c r="G30" s="32"/>
      <c r="H30" s="86"/>
      <c r="I30" s="11"/>
      <c r="J30" s="151" t="s">
        <v>89</v>
      </c>
      <c r="K30" s="131"/>
      <c r="L30" s="131"/>
      <c r="M30" s="131"/>
      <c r="N30" s="4" t="s">
        <v>90</v>
      </c>
      <c r="O30" s="56"/>
      <c r="P30" s="57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32">
        <v>127707</v>
      </c>
      <c r="G31" s="32">
        <v>127758</v>
      </c>
      <c r="H31" s="86">
        <v>129169</v>
      </c>
      <c r="I31" s="11"/>
      <c r="J31" s="151" t="s">
        <v>92</v>
      </c>
      <c r="K31" s="131"/>
      <c r="L31" s="131"/>
      <c r="M31" s="131"/>
      <c r="N31" s="4" t="s">
        <v>93</v>
      </c>
      <c r="O31" s="53">
        <f>O29-O30</f>
        <v>53780</v>
      </c>
      <c r="P31" s="54">
        <f>P29-P30</f>
        <v>82433</v>
      </c>
      <c r="Q31" s="55">
        <f>Q29-Q30</f>
        <v>141290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32">
        <v>392170.2</v>
      </c>
      <c r="G32" s="32">
        <v>385169</v>
      </c>
      <c r="H32" s="86">
        <v>426459</v>
      </c>
      <c r="I32" s="11"/>
      <c r="J32" s="151" t="s">
        <v>95</v>
      </c>
      <c r="K32" s="131"/>
      <c r="L32" s="131"/>
      <c r="M32" s="131"/>
      <c r="N32" s="4"/>
      <c r="O32" s="59">
        <f>IF(O5=0,0,O5/(O11+O23))</f>
        <v>1.2715946056911853</v>
      </c>
      <c r="P32" s="60">
        <f>IF(P5=0,0,P5/(P11+P23))</f>
        <v>1.4482240091173864</v>
      </c>
      <c r="Q32" s="61">
        <f>IF(Q5=0,0,Q5/(Q11+Q23))</f>
        <v>2.0339730862563425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32"/>
      <c r="G33" s="32"/>
      <c r="H33" s="86"/>
      <c r="I33" s="11"/>
      <c r="J33" s="151" t="s">
        <v>98</v>
      </c>
      <c r="K33" s="131"/>
      <c r="L33" s="131"/>
      <c r="M33" s="131"/>
      <c r="N33" s="4"/>
      <c r="O33" s="59">
        <f>IF(O31&lt;0,O31/(O6-O9),0)</f>
        <v>0</v>
      </c>
      <c r="P33" s="60">
        <f>IF(P31&lt;0,P31/(P6-P9),0)</f>
        <v>0</v>
      </c>
      <c r="Q33" s="61"/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32">
        <v>392170.2</v>
      </c>
      <c r="G34" s="32">
        <v>385169</v>
      </c>
      <c r="H34" s="86">
        <v>426459</v>
      </c>
      <c r="I34" s="11"/>
      <c r="J34" s="151" t="s">
        <v>101</v>
      </c>
      <c r="K34" s="131"/>
      <c r="L34" s="131"/>
      <c r="M34" s="131"/>
      <c r="N34" s="4"/>
      <c r="O34" s="57">
        <v>6317</v>
      </c>
      <c r="P34" s="98">
        <v>8941</v>
      </c>
      <c r="Q34" s="58">
        <v>5770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32">
        <v>310800</v>
      </c>
      <c r="G35" s="32">
        <v>319111</v>
      </c>
      <c r="H35" s="86">
        <v>348534</v>
      </c>
      <c r="I35" s="11"/>
      <c r="J35" s="175" t="s">
        <v>104</v>
      </c>
      <c r="K35" s="176"/>
      <c r="L35" s="177" t="s">
        <v>105</v>
      </c>
      <c r="M35" s="178"/>
      <c r="N35" s="4"/>
      <c r="O35" s="57">
        <v>6074</v>
      </c>
      <c r="P35" s="98">
        <v>8941</v>
      </c>
      <c r="Q35" s="58">
        <v>5770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2">
        <f>IF(F35=0,0,F35/F34)</f>
        <v>0.7925130466312841</v>
      </c>
      <c r="G36" s="63">
        <f>IF(G35=0,0,G35/G34)</f>
        <v>0.8284960627672528</v>
      </c>
      <c r="H36" s="64">
        <f>IF(H35=0,0,H35/H34)</f>
        <v>0.817274345247726</v>
      </c>
      <c r="I36" s="11"/>
      <c r="J36" s="151" t="s">
        <v>107</v>
      </c>
      <c r="K36" s="131"/>
      <c r="L36" s="131"/>
      <c r="M36" s="131"/>
      <c r="N36" s="4"/>
      <c r="O36" s="57">
        <v>457552</v>
      </c>
      <c r="P36" s="57">
        <v>434008</v>
      </c>
      <c r="Q36" s="99">
        <v>413024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21"/>
      <c r="G37" s="92"/>
      <c r="H37" s="22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4">
        <v>60810</v>
      </c>
      <c r="G38" s="24">
        <v>58186</v>
      </c>
      <c r="H38" s="84">
        <v>52565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24">
        <v>27380</v>
      </c>
      <c r="G39" s="24">
        <v>28404</v>
      </c>
      <c r="H39" s="84">
        <v>27141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4">
        <v>33430</v>
      </c>
      <c r="G40" s="24">
        <v>29782</v>
      </c>
      <c r="H40" s="84">
        <v>25424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4">
        <v>2128</v>
      </c>
      <c r="G41" s="24">
        <v>4602</v>
      </c>
      <c r="H41" s="84">
        <v>5976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3">
        <f>F37+F38+F41</f>
        <v>62938</v>
      </c>
      <c r="G42" s="40">
        <f>G37+G38+G41</f>
        <v>62788</v>
      </c>
      <c r="H42" s="41">
        <f>H37+H38+H41</f>
        <v>58541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81" t="s">
        <v>180</v>
      </c>
      <c r="G43" s="93" t="s">
        <v>180</v>
      </c>
      <c r="H43" s="82" t="s">
        <v>181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24">
        <v>2037</v>
      </c>
      <c r="G44" s="24">
        <v>2079</v>
      </c>
      <c r="H44" s="84">
        <v>2079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68">
        <v>38838</v>
      </c>
      <c r="G45" s="74">
        <v>39934</v>
      </c>
      <c r="H45" s="94">
        <v>39934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32">
        <v>252.8</v>
      </c>
      <c r="G46" s="32">
        <v>272.8</v>
      </c>
      <c r="H46" s="86">
        <f>115580000/348534</f>
        <v>331.61757532981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2">
        <v>195.7</v>
      </c>
      <c r="G47" s="32">
        <v>182.3</v>
      </c>
      <c r="H47" s="86">
        <f>52565000/348534</f>
        <v>150.81742383813344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32">
        <v>88.1</v>
      </c>
      <c r="G48" s="32">
        <v>89</v>
      </c>
      <c r="H48" s="86">
        <f>27141000/348534</f>
        <v>77.87188624352287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32">
        <v>107.6</v>
      </c>
      <c r="G49" s="32">
        <v>93.3</v>
      </c>
      <c r="H49" s="86">
        <f>25424000/348534</f>
        <v>72.94553759461057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2"/>
      <c r="G50" s="32"/>
      <c r="H50" s="86"/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24">
        <v>700</v>
      </c>
      <c r="G51" s="24">
        <v>700</v>
      </c>
      <c r="H51" s="84">
        <v>700</v>
      </c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76">
        <v>29665</v>
      </c>
      <c r="G52" s="75">
        <v>29665</v>
      </c>
      <c r="H52" s="95">
        <v>29665</v>
      </c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21">
        <v>1</v>
      </c>
      <c r="G53" s="21">
        <v>1</v>
      </c>
      <c r="H53" s="83">
        <v>1</v>
      </c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4"/>
      <c r="G54" s="24"/>
      <c r="H54" s="84"/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3">
        <f>F53+F54</f>
        <v>1</v>
      </c>
      <c r="G55" s="40">
        <f>G53+G54</f>
        <v>1</v>
      </c>
      <c r="H55" s="41">
        <f>H53+H54</f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0" zoomScaleNormal="70" zoomScaleSheetLayoutView="100" workbookViewId="0" topLeftCell="A26">
      <selection activeCell="J4" sqref="J4:M4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182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31868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3">
        <v>21364</v>
      </c>
      <c r="P5" s="14">
        <v>20765</v>
      </c>
      <c r="Q5" s="96">
        <v>20582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32265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7">
        <v>5109</v>
      </c>
      <c r="P6" s="18">
        <v>4426</v>
      </c>
      <c r="Q6" s="97">
        <v>4363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0">
        <v>136152</v>
      </c>
      <c r="G7" s="92">
        <v>136228</v>
      </c>
      <c r="H7" s="22">
        <v>136193</v>
      </c>
      <c r="I7" s="11"/>
      <c r="J7" s="156"/>
      <c r="K7" s="147"/>
      <c r="L7" s="146" t="s">
        <v>21</v>
      </c>
      <c r="M7" s="16" t="s">
        <v>22</v>
      </c>
      <c r="N7" s="1"/>
      <c r="O7" s="17">
        <v>5109</v>
      </c>
      <c r="P7" s="18">
        <v>4426</v>
      </c>
      <c r="Q7" s="97">
        <v>4363</v>
      </c>
    </row>
    <row r="8" spans="1:17" ht="26.25" customHeight="1">
      <c r="A8" s="156"/>
      <c r="B8" s="161" t="s">
        <v>23</v>
      </c>
      <c r="C8" s="149"/>
      <c r="D8" s="149"/>
      <c r="E8" s="1"/>
      <c r="F8" s="23">
        <v>446</v>
      </c>
      <c r="G8" s="101">
        <v>479</v>
      </c>
      <c r="H8" s="25">
        <v>514</v>
      </c>
      <c r="I8" s="26"/>
      <c r="J8" s="156"/>
      <c r="K8" s="147"/>
      <c r="L8" s="147"/>
      <c r="M8" s="16" t="s">
        <v>24</v>
      </c>
      <c r="N8" s="1"/>
      <c r="O8" s="17"/>
      <c r="P8" s="18"/>
      <c r="Q8" s="97"/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23">
        <v>446</v>
      </c>
      <c r="G9" s="24">
        <v>479</v>
      </c>
      <c r="H9" s="84">
        <v>514</v>
      </c>
      <c r="I9" s="11"/>
      <c r="J9" s="156"/>
      <c r="K9" s="147"/>
      <c r="L9" s="148"/>
      <c r="M9" s="16" t="s">
        <v>27</v>
      </c>
      <c r="N9" s="1" t="s">
        <v>28</v>
      </c>
      <c r="O9" s="17"/>
      <c r="P9" s="18"/>
      <c r="Q9" s="97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7">
        <f>IF(F9=0,0,F9/F7)</f>
        <v>0.003275750631646983</v>
      </c>
      <c r="G10" s="28">
        <f>IF(G9=0,0,G9/G7)</f>
        <v>0.003516164077869454</v>
      </c>
      <c r="H10" s="85">
        <f>IF(H9=0,0,H9/H7)</f>
        <v>0.0037740559353270724</v>
      </c>
      <c r="I10" s="11"/>
      <c r="J10" s="156"/>
      <c r="K10" s="148"/>
      <c r="L10" s="159" t="s">
        <v>31</v>
      </c>
      <c r="M10" s="160"/>
      <c r="N10" s="2"/>
      <c r="O10" s="17">
        <v>16255</v>
      </c>
      <c r="P10" s="18">
        <v>16339</v>
      </c>
      <c r="Q10" s="97">
        <v>16219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23">
        <v>327</v>
      </c>
      <c r="G11" s="24">
        <v>352</v>
      </c>
      <c r="H11" s="84">
        <v>380</v>
      </c>
      <c r="I11" s="11"/>
      <c r="J11" s="156"/>
      <c r="K11" s="149" t="s">
        <v>34</v>
      </c>
      <c r="L11" s="149"/>
      <c r="M11" s="149"/>
      <c r="N11" s="1" t="s">
        <v>183</v>
      </c>
      <c r="O11" s="30">
        <v>11357</v>
      </c>
      <c r="P11" s="18">
        <v>10309</v>
      </c>
      <c r="Q11" s="97">
        <v>9654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7">
        <f>IF(F11=0,0,F11/F9)</f>
        <v>0.7331838565022422</v>
      </c>
      <c r="G12" s="28">
        <f>IF(G11=0,0,G11/G9)</f>
        <v>0.7348643006263048</v>
      </c>
      <c r="H12" s="85">
        <f>IF(H11=0,0,H11/H9)</f>
        <v>0.7392996108949417</v>
      </c>
      <c r="I12" s="11"/>
      <c r="J12" s="156"/>
      <c r="K12" s="146" t="s">
        <v>38</v>
      </c>
      <c r="L12" s="161" t="s">
        <v>39</v>
      </c>
      <c r="M12" s="149"/>
      <c r="N12" s="1"/>
      <c r="O12" s="17">
        <v>3131</v>
      </c>
      <c r="P12" s="18">
        <v>2541</v>
      </c>
      <c r="Q12" s="97">
        <v>2368</v>
      </c>
    </row>
    <row r="13" spans="1:17" ht="26.25" customHeight="1">
      <c r="A13" s="156"/>
      <c r="B13" s="161" t="s">
        <v>40</v>
      </c>
      <c r="C13" s="149"/>
      <c r="D13" s="149"/>
      <c r="E13" s="1"/>
      <c r="F13" s="31">
        <v>1375</v>
      </c>
      <c r="G13" s="32">
        <v>1375</v>
      </c>
      <c r="H13" s="86">
        <v>1375</v>
      </c>
      <c r="I13" s="11"/>
      <c r="J13" s="156"/>
      <c r="K13" s="147"/>
      <c r="L13" s="146" t="s">
        <v>41</v>
      </c>
      <c r="M13" s="16" t="s">
        <v>42</v>
      </c>
      <c r="N13" s="1"/>
      <c r="O13" s="17"/>
      <c r="P13" s="18"/>
      <c r="Q13" s="97"/>
    </row>
    <row r="14" spans="1:17" ht="26.25" customHeight="1">
      <c r="A14" s="156"/>
      <c r="B14" s="161" t="s">
        <v>43</v>
      </c>
      <c r="C14" s="149"/>
      <c r="D14" s="149"/>
      <c r="E14" s="1"/>
      <c r="F14" s="31">
        <v>16</v>
      </c>
      <c r="G14" s="32">
        <v>16</v>
      </c>
      <c r="H14" s="86">
        <v>16</v>
      </c>
      <c r="I14" s="11"/>
      <c r="J14" s="156"/>
      <c r="K14" s="147"/>
      <c r="L14" s="148"/>
      <c r="M14" s="16" t="s">
        <v>44</v>
      </c>
      <c r="N14" s="1"/>
      <c r="O14" s="17"/>
      <c r="P14" s="18"/>
      <c r="Q14" s="97"/>
    </row>
    <row r="15" spans="1:17" ht="26.25" customHeight="1" thickBot="1">
      <c r="A15" s="157"/>
      <c r="B15" s="163" t="s">
        <v>45</v>
      </c>
      <c r="C15" s="164"/>
      <c r="D15" s="164"/>
      <c r="E15" s="3"/>
      <c r="F15" s="35">
        <v>16</v>
      </c>
      <c r="G15" s="36">
        <v>16</v>
      </c>
      <c r="H15" s="87">
        <v>16</v>
      </c>
      <c r="I15" s="11"/>
      <c r="J15" s="156"/>
      <c r="K15" s="148"/>
      <c r="L15" s="159" t="s">
        <v>46</v>
      </c>
      <c r="M15" s="160"/>
      <c r="N15" s="2"/>
      <c r="O15" s="17">
        <v>8226</v>
      </c>
      <c r="P15" s="18">
        <v>7768</v>
      </c>
      <c r="Q15" s="97">
        <v>7286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38">
        <v>417223</v>
      </c>
      <c r="G16" s="21">
        <v>417223</v>
      </c>
      <c r="H16" s="83">
        <v>417223</v>
      </c>
      <c r="I16" s="11"/>
      <c r="J16" s="157"/>
      <c r="K16" s="163" t="s">
        <v>49</v>
      </c>
      <c r="L16" s="164"/>
      <c r="M16" s="164"/>
      <c r="N16" s="3" t="s">
        <v>50</v>
      </c>
      <c r="O16" s="39">
        <f>O5-O11</f>
        <v>10007</v>
      </c>
      <c r="P16" s="40">
        <f>P5-P11</f>
        <v>10456</v>
      </c>
      <c r="Q16" s="41">
        <f>Q5-Q11</f>
        <v>10928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3">
        <v>25500</v>
      </c>
      <c r="G17" s="24">
        <v>25500</v>
      </c>
      <c r="H17" s="84">
        <v>25500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3">
        <v>6834</v>
      </c>
      <c r="P17" s="103">
        <v>279</v>
      </c>
      <c r="Q17" s="15">
        <v>286</v>
      </c>
    </row>
    <row r="18" spans="1:17" ht="26.25" customHeight="1">
      <c r="A18" s="166"/>
      <c r="B18" s="168"/>
      <c r="C18" s="161" t="s">
        <v>56</v>
      </c>
      <c r="D18" s="149"/>
      <c r="E18" s="1"/>
      <c r="F18" s="23">
        <v>269800</v>
      </c>
      <c r="G18" s="24">
        <v>269800</v>
      </c>
      <c r="H18" s="84">
        <v>269800</v>
      </c>
      <c r="I18" s="11"/>
      <c r="J18" s="156"/>
      <c r="K18" s="146" t="s">
        <v>41</v>
      </c>
      <c r="L18" s="161" t="s">
        <v>57</v>
      </c>
      <c r="M18" s="149"/>
      <c r="N18" s="1"/>
      <c r="O18" s="17"/>
      <c r="P18" s="18"/>
      <c r="Q18" s="97"/>
    </row>
    <row r="19" spans="1:17" ht="26.25" customHeight="1">
      <c r="A19" s="166"/>
      <c r="B19" s="168"/>
      <c r="C19" s="161" t="s">
        <v>58</v>
      </c>
      <c r="D19" s="149"/>
      <c r="E19" s="1"/>
      <c r="F19" s="23">
        <v>17180</v>
      </c>
      <c r="G19" s="24">
        <v>17180</v>
      </c>
      <c r="H19" s="84">
        <v>17180</v>
      </c>
      <c r="I19" s="11"/>
      <c r="J19" s="156"/>
      <c r="K19" s="148"/>
      <c r="L19" s="161" t="s">
        <v>31</v>
      </c>
      <c r="M19" s="149"/>
      <c r="N19" s="1"/>
      <c r="O19" s="30">
        <v>6834</v>
      </c>
      <c r="P19" s="18">
        <v>279</v>
      </c>
      <c r="Q19" s="97">
        <v>286</v>
      </c>
    </row>
    <row r="20" spans="1:17" ht="26.25" customHeight="1">
      <c r="A20" s="166"/>
      <c r="B20" s="168"/>
      <c r="C20" s="161" t="s">
        <v>59</v>
      </c>
      <c r="D20" s="149"/>
      <c r="E20" s="1"/>
      <c r="F20" s="23">
        <v>104743</v>
      </c>
      <c r="G20" s="24">
        <v>104743</v>
      </c>
      <c r="H20" s="84">
        <v>104743</v>
      </c>
      <c r="I20" s="11"/>
      <c r="J20" s="156"/>
      <c r="K20" s="161" t="s">
        <v>60</v>
      </c>
      <c r="L20" s="149"/>
      <c r="M20" s="149"/>
      <c r="N20" s="42" t="s">
        <v>61</v>
      </c>
      <c r="O20" s="17">
        <v>16841</v>
      </c>
      <c r="P20" s="18">
        <v>10735</v>
      </c>
      <c r="Q20" s="97">
        <v>11214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3">
        <v>51000</v>
      </c>
      <c r="G21" s="40">
        <v>51000</v>
      </c>
      <c r="H21" s="88">
        <v>51000</v>
      </c>
      <c r="I21" s="11"/>
      <c r="J21" s="156"/>
      <c r="K21" s="146" t="s">
        <v>63</v>
      </c>
      <c r="L21" s="161" t="s">
        <v>0</v>
      </c>
      <c r="M21" s="149"/>
      <c r="N21" s="1"/>
      <c r="O21" s="17">
        <v>6563</v>
      </c>
      <c r="P21" s="18"/>
      <c r="Q21" s="97"/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44">
        <v>4</v>
      </c>
      <c r="G22" s="45">
        <v>4</v>
      </c>
      <c r="H22" s="89">
        <v>4</v>
      </c>
      <c r="I22" s="11"/>
      <c r="J22" s="156"/>
      <c r="K22" s="147"/>
      <c r="L22" s="47" t="s">
        <v>41</v>
      </c>
      <c r="M22" s="16" t="s">
        <v>66</v>
      </c>
      <c r="N22" s="1"/>
      <c r="O22" s="17"/>
      <c r="P22" s="18"/>
      <c r="Q22" s="97"/>
    </row>
    <row r="23" spans="1:17" ht="26.25" customHeight="1">
      <c r="A23" s="156"/>
      <c r="B23" s="161" t="s">
        <v>67</v>
      </c>
      <c r="C23" s="149"/>
      <c r="D23" s="149"/>
      <c r="E23" s="1"/>
      <c r="F23" s="48" t="s">
        <v>1</v>
      </c>
      <c r="G23" s="49" t="s">
        <v>1</v>
      </c>
      <c r="H23" s="102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17">
        <v>10278</v>
      </c>
      <c r="P23" s="18">
        <v>10735</v>
      </c>
      <c r="Q23" s="97">
        <v>11214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51"/>
      <c r="G24" s="47"/>
      <c r="H24" s="91"/>
      <c r="I24" s="11"/>
      <c r="J24" s="157"/>
      <c r="K24" s="163" t="s">
        <v>71</v>
      </c>
      <c r="L24" s="164"/>
      <c r="M24" s="164"/>
      <c r="N24" s="3" t="s">
        <v>72</v>
      </c>
      <c r="O24" s="43">
        <f>O17-O20</f>
        <v>-10007</v>
      </c>
      <c r="P24" s="40">
        <f>P17-P20</f>
        <v>-10456</v>
      </c>
      <c r="Q24" s="41">
        <f>Q17-Q20</f>
        <v>-10928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48" t="s">
        <v>171</v>
      </c>
      <c r="G25" s="49" t="s">
        <v>171</v>
      </c>
      <c r="H25" s="102" t="s">
        <v>171</v>
      </c>
      <c r="I25" s="11"/>
      <c r="J25" s="151" t="s">
        <v>74</v>
      </c>
      <c r="K25" s="131"/>
      <c r="L25" s="131"/>
      <c r="M25" s="131"/>
      <c r="N25" s="4" t="s">
        <v>75</v>
      </c>
      <c r="O25" s="53">
        <f>O16+O24</f>
        <v>0</v>
      </c>
      <c r="P25" s="54">
        <f>P16+P24</f>
        <v>0</v>
      </c>
      <c r="Q25" s="55">
        <f>Q16+Q24</f>
        <v>0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3"/>
      <c r="G26" s="24"/>
      <c r="H26" s="84"/>
      <c r="I26" s="11"/>
      <c r="J26" s="151" t="s">
        <v>77</v>
      </c>
      <c r="K26" s="131"/>
      <c r="L26" s="131"/>
      <c r="M26" s="131"/>
      <c r="N26" s="4" t="s">
        <v>78</v>
      </c>
      <c r="O26" s="56"/>
      <c r="P26" s="57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1"/>
      <c r="G27" s="32"/>
      <c r="H27" s="86"/>
      <c r="I27" s="11"/>
      <c r="J27" s="151" t="s">
        <v>81</v>
      </c>
      <c r="K27" s="131"/>
      <c r="L27" s="131"/>
      <c r="M27" s="131"/>
      <c r="N27" s="4" t="s">
        <v>82</v>
      </c>
      <c r="O27" s="56">
        <v>4733</v>
      </c>
      <c r="P27" s="57">
        <v>4733</v>
      </c>
      <c r="Q27" s="58">
        <v>4733</v>
      </c>
    </row>
    <row r="28" spans="1:17" ht="26.25" customHeight="1" thickBot="1">
      <c r="A28" s="156"/>
      <c r="B28" s="171"/>
      <c r="C28" s="172"/>
      <c r="D28" s="16" t="s">
        <v>83</v>
      </c>
      <c r="E28" s="1"/>
      <c r="F28" s="31"/>
      <c r="G28" s="32"/>
      <c r="H28" s="86"/>
      <c r="I28" s="11"/>
      <c r="J28" s="151" t="s">
        <v>84</v>
      </c>
      <c r="K28" s="131"/>
      <c r="L28" s="131"/>
      <c r="M28" s="131"/>
      <c r="N28" s="4" t="s">
        <v>85</v>
      </c>
      <c r="O28" s="56"/>
      <c r="P28" s="57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31">
        <v>158</v>
      </c>
      <c r="G29" s="32">
        <v>137</v>
      </c>
      <c r="H29" s="86">
        <v>142</v>
      </c>
      <c r="I29" s="11"/>
      <c r="J29" s="151" t="s">
        <v>87</v>
      </c>
      <c r="K29" s="131"/>
      <c r="L29" s="131"/>
      <c r="M29" s="131"/>
      <c r="N29" s="4" t="s">
        <v>88</v>
      </c>
      <c r="O29" s="53">
        <f>O25-O26+O27-O28</f>
        <v>4733</v>
      </c>
      <c r="P29" s="54">
        <f>P25-P26+P27-P28</f>
        <v>4733</v>
      </c>
      <c r="Q29" s="55">
        <f>Q25-Q26+Q27-Q28</f>
        <v>4733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31"/>
      <c r="G30" s="32"/>
      <c r="H30" s="86"/>
      <c r="I30" s="11"/>
      <c r="J30" s="151" t="s">
        <v>89</v>
      </c>
      <c r="K30" s="131"/>
      <c r="L30" s="131"/>
      <c r="M30" s="131"/>
      <c r="N30" s="4" t="s">
        <v>90</v>
      </c>
      <c r="O30" s="56"/>
      <c r="P30" s="57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31">
        <v>146</v>
      </c>
      <c r="G31" s="32">
        <v>129</v>
      </c>
      <c r="H31" s="86">
        <v>129</v>
      </c>
      <c r="I31" s="11"/>
      <c r="J31" s="151" t="s">
        <v>92</v>
      </c>
      <c r="K31" s="131"/>
      <c r="L31" s="131"/>
      <c r="M31" s="131"/>
      <c r="N31" s="4" t="s">
        <v>93</v>
      </c>
      <c r="O31" s="53">
        <f>O29-O30</f>
        <v>4733</v>
      </c>
      <c r="P31" s="54">
        <f>P29-P30</f>
        <v>4733</v>
      </c>
      <c r="Q31" s="55">
        <f>Q29-Q30</f>
        <v>4733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31">
        <v>50113</v>
      </c>
      <c r="G32" s="32">
        <v>48563</v>
      </c>
      <c r="H32" s="86">
        <v>49700</v>
      </c>
      <c r="I32" s="11"/>
      <c r="J32" s="151" t="s">
        <v>95</v>
      </c>
      <c r="K32" s="131"/>
      <c r="L32" s="131"/>
      <c r="M32" s="131"/>
      <c r="N32" s="4"/>
      <c r="O32" s="59">
        <f>IF(O5=0,0,O5/(O11+O23))</f>
        <v>0.987474000462214</v>
      </c>
      <c r="P32" s="60">
        <f>IF(P5=0,0,P5/(P11+P23))</f>
        <v>0.986742064246341</v>
      </c>
      <c r="Q32" s="61">
        <f>IF(Q5=0,0,Q5/(Q11+Q23))</f>
        <v>0.9862948054437416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31"/>
      <c r="G33" s="32"/>
      <c r="H33" s="86"/>
      <c r="I33" s="11"/>
      <c r="J33" s="151" t="s">
        <v>98</v>
      </c>
      <c r="K33" s="131"/>
      <c r="L33" s="131"/>
      <c r="M33" s="131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31">
        <v>50113</v>
      </c>
      <c r="G34" s="32">
        <v>48563</v>
      </c>
      <c r="H34" s="86">
        <v>49700</v>
      </c>
      <c r="I34" s="11"/>
      <c r="J34" s="151" t="s">
        <v>101</v>
      </c>
      <c r="K34" s="131"/>
      <c r="L34" s="131"/>
      <c r="M34" s="131"/>
      <c r="N34" s="4"/>
      <c r="O34" s="56">
        <v>23089</v>
      </c>
      <c r="P34" s="98">
        <v>16618</v>
      </c>
      <c r="Q34" s="58">
        <v>16505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31">
        <v>38183</v>
      </c>
      <c r="G35" s="32">
        <v>37890</v>
      </c>
      <c r="H35" s="86">
        <v>37740</v>
      </c>
      <c r="I35" s="11"/>
      <c r="J35" s="175" t="s">
        <v>104</v>
      </c>
      <c r="K35" s="176"/>
      <c r="L35" s="177" t="s">
        <v>105</v>
      </c>
      <c r="M35" s="178"/>
      <c r="N35" s="4"/>
      <c r="O35" s="56">
        <v>16526</v>
      </c>
      <c r="P35" s="98">
        <v>16618</v>
      </c>
      <c r="Q35" s="58">
        <v>16505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2">
        <f>IF(F35=0,0,F35/F34)</f>
        <v>0.7619380200746313</v>
      </c>
      <c r="G36" s="63">
        <f>IF(G35=0,0,G35/G34)</f>
        <v>0.780223627041163</v>
      </c>
      <c r="H36" s="64">
        <f>IF(H35=0,0,H35/H34)</f>
        <v>0.7593561368209255</v>
      </c>
      <c r="I36" s="11"/>
      <c r="J36" s="151" t="s">
        <v>107</v>
      </c>
      <c r="K36" s="131"/>
      <c r="L36" s="131"/>
      <c r="M36" s="131"/>
      <c r="N36" s="4"/>
      <c r="O36" s="56">
        <v>191439</v>
      </c>
      <c r="P36" s="98">
        <v>180704</v>
      </c>
      <c r="Q36" s="58">
        <v>169490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38"/>
      <c r="G37" s="21"/>
      <c r="H37" s="83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3">
        <v>5109</v>
      </c>
      <c r="G38" s="24">
        <v>4426</v>
      </c>
      <c r="H38" s="84">
        <v>4363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23">
        <v>2823</v>
      </c>
      <c r="G39" s="24">
        <v>2408</v>
      </c>
      <c r="H39" s="84">
        <v>2177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3">
        <v>2286</v>
      </c>
      <c r="G40" s="24">
        <v>2018</v>
      </c>
      <c r="H40" s="84">
        <v>2186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3">
        <v>16526</v>
      </c>
      <c r="G41" s="24">
        <v>16618</v>
      </c>
      <c r="H41" s="84">
        <v>16505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3">
        <f>F37+F38+F41</f>
        <v>21635</v>
      </c>
      <c r="G42" s="40">
        <f>G37+G38+G41</f>
        <v>21044</v>
      </c>
      <c r="H42" s="41">
        <f>H37+H38+H41</f>
        <v>20868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100" t="s">
        <v>184</v>
      </c>
      <c r="G43" s="93" t="s">
        <v>184</v>
      </c>
      <c r="H43" s="82" t="s">
        <v>185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23">
        <v>2079</v>
      </c>
      <c r="G44" s="24">
        <v>2079</v>
      </c>
      <c r="H44" s="84">
        <v>2079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68">
        <v>35796</v>
      </c>
      <c r="G45" s="74">
        <v>35796</v>
      </c>
      <c r="H45" s="94">
        <v>35796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31">
        <v>133.8</v>
      </c>
      <c r="G46" s="32">
        <v>116.5</v>
      </c>
      <c r="H46" s="86">
        <v>115.6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1">
        <v>133.8</v>
      </c>
      <c r="G47" s="32">
        <v>116.5</v>
      </c>
      <c r="H47" s="86">
        <v>115.6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31">
        <v>73.9</v>
      </c>
      <c r="G48" s="32">
        <v>63.4</v>
      </c>
      <c r="H48" s="86">
        <v>57.7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31">
        <v>59.9</v>
      </c>
      <c r="G49" s="32">
        <v>53.1</v>
      </c>
      <c r="H49" s="86">
        <v>57.9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1"/>
      <c r="G50" s="32"/>
      <c r="H50" s="86"/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23">
        <v>400</v>
      </c>
      <c r="G51" s="24">
        <v>400</v>
      </c>
      <c r="H51" s="84">
        <v>400</v>
      </c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70">
        <v>30042</v>
      </c>
      <c r="G52" s="75">
        <v>30042</v>
      </c>
      <c r="H52" s="95">
        <v>30042</v>
      </c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38"/>
      <c r="G53" s="21"/>
      <c r="H53" s="83"/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3"/>
      <c r="G54" s="24"/>
      <c r="H54" s="84"/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3">
        <f>F53+F54</f>
        <v>0</v>
      </c>
      <c r="G55" s="40">
        <f>G53+G54</f>
        <v>0</v>
      </c>
      <c r="H55" s="41">
        <f>H53+H54</f>
        <v>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46">
      <selection activeCell="D51" sqref="D51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187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33329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03">
        <v>30003</v>
      </c>
      <c r="P5" s="14">
        <v>51134</v>
      </c>
      <c r="Q5" s="96">
        <v>51454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34079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04">
        <v>4836</v>
      </c>
      <c r="P6" s="18">
        <v>14640</v>
      </c>
      <c r="Q6" s="97">
        <v>23584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92">
        <v>64670</v>
      </c>
      <c r="G7" s="92">
        <v>88998</v>
      </c>
      <c r="H7" s="22">
        <v>90529</v>
      </c>
      <c r="I7" s="11"/>
      <c r="J7" s="156"/>
      <c r="K7" s="147"/>
      <c r="L7" s="146" t="s">
        <v>21</v>
      </c>
      <c r="M7" s="16" t="s">
        <v>22</v>
      </c>
      <c r="N7" s="1"/>
      <c r="O7" s="104">
        <v>4836</v>
      </c>
      <c r="P7" s="18">
        <v>14640</v>
      </c>
      <c r="Q7" s="97">
        <v>23584</v>
      </c>
    </row>
    <row r="8" spans="1:17" ht="26.25" customHeight="1">
      <c r="A8" s="156"/>
      <c r="B8" s="161" t="s">
        <v>23</v>
      </c>
      <c r="C8" s="149"/>
      <c r="D8" s="149"/>
      <c r="E8" s="1"/>
      <c r="F8" s="101">
        <v>568</v>
      </c>
      <c r="G8" s="101">
        <v>1513</v>
      </c>
      <c r="H8" s="25">
        <v>1572</v>
      </c>
      <c r="I8" s="26"/>
      <c r="J8" s="156"/>
      <c r="K8" s="147"/>
      <c r="L8" s="147"/>
      <c r="M8" s="16" t="s">
        <v>24</v>
      </c>
      <c r="N8" s="1"/>
      <c r="O8" s="104">
        <v>0</v>
      </c>
      <c r="P8" s="18"/>
      <c r="Q8" s="97"/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101">
        <v>568</v>
      </c>
      <c r="G9" s="24">
        <v>1513</v>
      </c>
      <c r="H9" s="84">
        <v>1572</v>
      </c>
      <c r="I9" s="11"/>
      <c r="J9" s="156"/>
      <c r="K9" s="147"/>
      <c r="L9" s="148"/>
      <c r="M9" s="16" t="s">
        <v>27</v>
      </c>
      <c r="N9" s="1" t="s">
        <v>28</v>
      </c>
      <c r="O9" s="104">
        <v>0</v>
      </c>
      <c r="P9" s="18"/>
      <c r="Q9" s="97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7">
        <f>IF(F9=0,0,F9/F7)</f>
        <v>0.008783052419978352</v>
      </c>
      <c r="G10" s="28">
        <f>IF(G9=0,0,G9/G7)</f>
        <v>0.017000382031056877</v>
      </c>
      <c r="H10" s="85">
        <f>IF(H9=0,0,H9/H7)</f>
        <v>0.017364601398446908</v>
      </c>
      <c r="I10" s="11"/>
      <c r="J10" s="156"/>
      <c r="K10" s="148"/>
      <c r="L10" s="159" t="s">
        <v>31</v>
      </c>
      <c r="M10" s="160"/>
      <c r="N10" s="2"/>
      <c r="O10" s="104">
        <v>25167</v>
      </c>
      <c r="P10" s="18">
        <v>36494</v>
      </c>
      <c r="Q10" s="97">
        <v>27870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101">
        <v>426</v>
      </c>
      <c r="G11" s="24">
        <v>1139</v>
      </c>
      <c r="H11" s="84">
        <v>1180</v>
      </c>
      <c r="I11" s="11"/>
      <c r="J11" s="156"/>
      <c r="K11" s="149" t="s">
        <v>34</v>
      </c>
      <c r="L11" s="149"/>
      <c r="M11" s="149"/>
      <c r="N11" s="1" t="s">
        <v>188</v>
      </c>
      <c r="O11" s="104">
        <v>16894</v>
      </c>
      <c r="P11" s="18">
        <v>38745</v>
      </c>
      <c r="Q11" s="97">
        <v>48949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7">
        <f>IF(F11=0,0,F11/F9)</f>
        <v>0.75</v>
      </c>
      <c r="G12" s="28">
        <f>IF(G11=0,0,G11/G9)</f>
        <v>0.7528089887640449</v>
      </c>
      <c r="H12" s="85">
        <f>IF(H11=0,0,H11/H9)</f>
        <v>0.7506361323155216</v>
      </c>
      <c r="I12" s="11"/>
      <c r="J12" s="156"/>
      <c r="K12" s="146" t="s">
        <v>38</v>
      </c>
      <c r="L12" s="161" t="s">
        <v>39</v>
      </c>
      <c r="M12" s="149"/>
      <c r="N12" s="1"/>
      <c r="O12" s="104">
        <v>4451</v>
      </c>
      <c r="P12" s="18">
        <v>17568</v>
      </c>
      <c r="Q12" s="97">
        <v>28752</v>
      </c>
    </row>
    <row r="13" spans="1:17" ht="26.25" customHeight="1">
      <c r="A13" s="156"/>
      <c r="B13" s="161" t="s">
        <v>40</v>
      </c>
      <c r="C13" s="149"/>
      <c r="D13" s="149"/>
      <c r="E13" s="1"/>
      <c r="F13" s="105">
        <v>473</v>
      </c>
      <c r="G13" s="32">
        <v>473</v>
      </c>
      <c r="H13" s="86">
        <v>473</v>
      </c>
      <c r="I13" s="11"/>
      <c r="J13" s="156"/>
      <c r="K13" s="147"/>
      <c r="L13" s="146" t="s">
        <v>41</v>
      </c>
      <c r="M13" s="16" t="s">
        <v>42</v>
      </c>
      <c r="N13" s="1"/>
      <c r="O13" s="104">
        <v>0</v>
      </c>
      <c r="P13" s="18"/>
      <c r="Q13" s="97"/>
    </row>
    <row r="14" spans="1:17" ht="26.25" customHeight="1">
      <c r="A14" s="156"/>
      <c r="B14" s="161" t="s">
        <v>43</v>
      </c>
      <c r="C14" s="149"/>
      <c r="D14" s="149"/>
      <c r="E14" s="1"/>
      <c r="F14" s="105">
        <v>23</v>
      </c>
      <c r="G14" s="32">
        <v>60</v>
      </c>
      <c r="H14" s="86">
        <v>60</v>
      </c>
      <c r="I14" s="11"/>
      <c r="J14" s="156"/>
      <c r="K14" s="147"/>
      <c r="L14" s="148"/>
      <c r="M14" s="16" t="s">
        <v>44</v>
      </c>
      <c r="N14" s="1"/>
      <c r="O14" s="104">
        <v>0</v>
      </c>
      <c r="P14" s="18"/>
      <c r="Q14" s="97"/>
    </row>
    <row r="15" spans="1:17" ht="26.25" customHeight="1" thickBot="1">
      <c r="A15" s="157"/>
      <c r="B15" s="163" t="s">
        <v>45</v>
      </c>
      <c r="C15" s="164"/>
      <c r="D15" s="164"/>
      <c r="E15" s="3"/>
      <c r="F15" s="106">
        <v>23</v>
      </c>
      <c r="G15" s="36">
        <v>60</v>
      </c>
      <c r="H15" s="87">
        <v>60</v>
      </c>
      <c r="I15" s="11"/>
      <c r="J15" s="156"/>
      <c r="K15" s="148"/>
      <c r="L15" s="159" t="s">
        <v>46</v>
      </c>
      <c r="M15" s="160"/>
      <c r="N15" s="2"/>
      <c r="O15" s="104">
        <v>12443</v>
      </c>
      <c r="P15" s="18">
        <v>21177</v>
      </c>
      <c r="Q15" s="97">
        <v>20197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92">
        <v>1573435</v>
      </c>
      <c r="G16" s="21">
        <v>3283545</v>
      </c>
      <c r="H16" s="83">
        <v>3299953</v>
      </c>
      <c r="I16" s="11"/>
      <c r="J16" s="157"/>
      <c r="K16" s="163" t="s">
        <v>49</v>
      </c>
      <c r="L16" s="164"/>
      <c r="M16" s="164"/>
      <c r="N16" s="3" t="s">
        <v>50</v>
      </c>
      <c r="O16" s="39">
        <f>O5-O11</f>
        <v>13109</v>
      </c>
      <c r="P16" s="40">
        <f>P5-P11</f>
        <v>12389</v>
      </c>
      <c r="Q16" s="41">
        <f>Q5-Q11</f>
        <v>2505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101">
        <v>345650</v>
      </c>
      <c r="G17" s="24">
        <v>785812</v>
      </c>
      <c r="H17" s="84">
        <v>791312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03">
        <v>1162</v>
      </c>
      <c r="P17" s="103">
        <v>14095</v>
      </c>
      <c r="Q17" s="15">
        <v>12973</v>
      </c>
    </row>
    <row r="18" spans="1:17" ht="26.25" customHeight="1">
      <c r="A18" s="166"/>
      <c r="B18" s="168"/>
      <c r="C18" s="161" t="s">
        <v>56</v>
      </c>
      <c r="D18" s="149"/>
      <c r="E18" s="1"/>
      <c r="F18" s="101">
        <v>516400</v>
      </c>
      <c r="G18" s="24">
        <v>1052500</v>
      </c>
      <c r="H18" s="84">
        <v>1058000</v>
      </c>
      <c r="I18" s="11"/>
      <c r="J18" s="156"/>
      <c r="K18" s="146" t="s">
        <v>41</v>
      </c>
      <c r="L18" s="161" t="s">
        <v>57</v>
      </c>
      <c r="M18" s="149"/>
      <c r="N18" s="1"/>
      <c r="O18" s="104">
        <v>0</v>
      </c>
      <c r="P18" s="18">
        <v>5900</v>
      </c>
      <c r="Q18" s="97">
        <v>5500</v>
      </c>
    </row>
    <row r="19" spans="1:17" ht="26.25" customHeight="1">
      <c r="A19" s="166"/>
      <c r="B19" s="168"/>
      <c r="C19" s="161" t="s">
        <v>58</v>
      </c>
      <c r="D19" s="149"/>
      <c r="E19" s="1"/>
      <c r="F19" s="101">
        <v>25940</v>
      </c>
      <c r="G19" s="24">
        <v>83378</v>
      </c>
      <c r="H19" s="84">
        <v>84114</v>
      </c>
      <c r="I19" s="11"/>
      <c r="J19" s="156"/>
      <c r="K19" s="148"/>
      <c r="L19" s="161" t="s">
        <v>31</v>
      </c>
      <c r="M19" s="149"/>
      <c r="N19" s="1"/>
      <c r="O19" s="104">
        <v>768</v>
      </c>
      <c r="P19" s="18">
        <v>5620</v>
      </c>
      <c r="Q19" s="97">
        <v>1237</v>
      </c>
    </row>
    <row r="20" spans="1:17" ht="26.25" customHeight="1">
      <c r="A20" s="166"/>
      <c r="B20" s="168"/>
      <c r="C20" s="161" t="s">
        <v>59</v>
      </c>
      <c r="D20" s="149"/>
      <c r="E20" s="1"/>
      <c r="F20" s="101">
        <v>685445</v>
      </c>
      <c r="G20" s="24">
        <v>1361855</v>
      </c>
      <c r="H20" s="84">
        <v>1366527</v>
      </c>
      <c r="I20" s="11"/>
      <c r="J20" s="156"/>
      <c r="K20" s="161" t="s">
        <v>60</v>
      </c>
      <c r="L20" s="149"/>
      <c r="M20" s="149"/>
      <c r="N20" s="42" t="s">
        <v>61</v>
      </c>
      <c r="O20" s="104">
        <v>16676</v>
      </c>
      <c r="P20" s="18">
        <v>35646</v>
      </c>
      <c r="Q20" s="97">
        <v>50466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107">
        <v>529800</v>
      </c>
      <c r="G21" s="40">
        <v>1402400</v>
      </c>
      <c r="H21" s="88">
        <v>1413400</v>
      </c>
      <c r="I21" s="11"/>
      <c r="J21" s="156"/>
      <c r="K21" s="146" t="s">
        <v>63</v>
      </c>
      <c r="L21" s="161" t="s">
        <v>0</v>
      </c>
      <c r="M21" s="149"/>
      <c r="N21" s="1"/>
      <c r="O21" s="104">
        <v>0</v>
      </c>
      <c r="P21" s="18">
        <v>3960</v>
      </c>
      <c r="Q21" s="97">
        <v>16408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108">
        <v>6</v>
      </c>
      <c r="G22" s="45">
        <v>21</v>
      </c>
      <c r="H22" s="89">
        <v>21</v>
      </c>
      <c r="I22" s="11"/>
      <c r="J22" s="156"/>
      <c r="K22" s="147"/>
      <c r="L22" s="47" t="s">
        <v>41</v>
      </c>
      <c r="M22" s="16" t="s">
        <v>66</v>
      </c>
      <c r="N22" s="1"/>
      <c r="O22" s="104">
        <v>0</v>
      </c>
      <c r="P22" s="18">
        <v>0</v>
      </c>
      <c r="Q22" s="97"/>
    </row>
    <row r="23" spans="1:17" ht="26.25" customHeight="1">
      <c r="A23" s="156"/>
      <c r="B23" s="161" t="s">
        <v>67</v>
      </c>
      <c r="C23" s="149"/>
      <c r="D23" s="149"/>
      <c r="E23" s="1"/>
      <c r="F23" s="109" t="s">
        <v>1</v>
      </c>
      <c r="G23" s="49" t="s">
        <v>1</v>
      </c>
      <c r="H23" s="102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104">
        <v>16676</v>
      </c>
      <c r="P23" s="18">
        <v>31686</v>
      </c>
      <c r="Q23" s="97">
        <v>34058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110"/>
      <c r="G24" s="47"/>
      <c r="H24" s="91"/>
      <c r="I24" s="11"/>
      <c r="J24" s="157"/>
      <c r="K24" s="163" t="s">
        <v>71</v>
      </c>
      <c r="L24" s="164"/>
      <c r="M24" s="164"/>
      <c r="N24" s="3" t="s">
        <v>72</v>
      </c>
      <c r="O24" s="43">
        <f>O17-O20</f>
        <v>-15514</v>
      </c>
      <c r="P24" s="40">
        <f>P17-P20</f>
        <v>-21551</v>
      </c>
      <c r="Q24" s="41">
        <f>Q17-Q20</f>
        <v>-37493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109" t="s">
        <v>171</v>
      </c>
      <c r="G25" s="49" t="s">
        <v>171</v>
      </c>
      <c r="H25" s="102" t="s">
        <v>171</v>
      </c>
      <c r="I25" s="11"/>
      <c r="J25" s="151" t="s">
        <v>74</v>
      </c>
      <c r="K25" s="131"/>
      <c r="L25" s="131"/>
      <c r="M25" s="131"/>
      <c r="N25" s="4" t="s">
        <v>75</v>
      </c>
      <c r="O25" s="53">
        <f>O16+O24</f>
        <v>-2405</v>
      </c>
      <c r="P25" s="54">
        <f>P16+P24</f>
        <v>-9162</v>
      </c>
      <c r="Q25" s="55">
        <f>Q16+Q24</f>
        <v>-34988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101"/>
      <c r="G26" s="24"/>
      <c r="H26" s="84"/>
      <c r="I26" s="11"/>
      <c r="J26" s="151" t="s">
        <v>77</v>
      </c>
      <c r="K26" s="131"/>
      <c r="L26" s="131"/>
      <c r="M26" s="131"/>
      <c r="N26" s="4" t="s">
        <v>78</v>
      </c>
      <c r="O26" s="56"/>
      <c r="P26" s="57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105"/>
      <c r="G27" s="32"/>
      <c r="H27" s="86"/>
      <c r="I27" s="11"/>
      <c r="J27" s="151" t="s">
        <v>81</v>
      </c>
      <c r="K27" s="131"/>
      <c r="L27" s="131"/>
      <c r="M27" s="131"/>
      <c r="N27" s="4" t="s">
        <v>82</v>
      </c>
      <c r="O27" s="56"/>
      <c r="P27" s="57"/>
      <c r="Q27" s="58"/>
    </row>
    <row r="28" spans="1:17" ht="26.25" customHeight="1" thickBot="1">
      <c r="A28" s="156"/>
      <c r="B28" s="171"/>
      <c r="C28" s="172"/>
      <c r="D28" s="16" t="s">
        <v>83</v>
      </c>
      <c r="E28" s="1"/>
      <c r="F28" s="105"/>
      <c r="G28" s="32"/>
      <c r="H28" s="86"/>
      <c r="I28" s="11"/>
      <c r="J28" s="151" t="s">
        <v>84</v>
      </c>
      <c r="K28" s="131"/>
      <c r="L28" s="131"/>
      <c r="M28" s="131"/>
      <c r="N28" s="4" t="s">
        <v>85</v>
      </c>
      <c r="O28" s="56"/>
      <c r="P28" s="57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105">
        <v>160</v>
      </c>
      <c r="G29" s="32">
        <v>393</v>
      </c>
      <c r="H29" s="86">
        <v>680</v>
      </c>
      <c r="I29" s="11"/>
      <c r="J29" s="151" t="s">
        <v>87</v>
      </c>
      <c r="K29" s="131"/>
      <c r="L29" s="131"/>
      <c r="M29" s="131"/>
      <c r="N29" s="4" t="s">
        <v>88</v>
      </c>
      <c r="O29" s="53">
        <f>O25-O26+O27-O28</f>
        <v>-2405</v>
      </c>
      <c r="P29" s="54">
        <f>P25-P26+P27-P28</f>
        <v>-9162</v>
      </c>
      <c r="Q29" s="55">
        <f>Q25-Q26+Q27-Q28</f>
        <v>-34988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105"/>
      <c r="G30" s="32"/>
      <c r="H30" s="86"/>
      <c r="I30" s="11"/>
      <c r="J30" s="151" t="s">
        <v>89</v>
      </c>
      <c r="K30" s="131"/>
      <c r="L30" s="131"/>
      <c r="M30" s="131"/>
      <c r="N30" s="4" t="s">
        <v>90</v>
      </c>
      <c r="O30" s="56"/>
      <c r="P30" s="57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105">
        <v>148</v>
      </c>
      <c r="G31" s="32">
        <v>361</v>
      </c>
      <c r="H31" s="86">
        <v>621</v>
      </c>
      <c r="I31" s="11"/>
      <c r="J31" s="151" t="s">
        <v>92</v>
      </c>
      <c r="K31" s="131"/>
      <c r="L31" s="131"/>
      <c r="M31" s="131"/>
      <c r="N31" s="4" t="s">
        <v>93</v>
      </c>
      <c r="O31" s="53">
        <f>O29-O30</f>
        <v>-2405</v>
      </c>
      <c r="P31" s="54">
        <f>P29-P30</f>
        <v>-9162</v>
      </c>
      <c r="Q31" s="55">
        <f>Q29-Q30</f>
        <v>-34988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105">
        <v>56568</v>
      </c>
      <c r="G32" s="32">
        <v>130708</v>
      </c>
      <c r="H32" s="86">
        <v>227374</v>
      </c>
      <c r="I32" s="11"/>
      <c r="J32" s="151" t="s">
        <v>95</v>
      </c>
      <c r="K32" s="131"/>
      <c r="L32" s="131"/>
      <c r="M32" s="131"/>
      <c r="N32" s="4"/>
      <c r="O32" s="59">
        <f>IF(O5=0,0,O5/(O11+O23))</f>
        <v>0.8937444146559428</v>
      </c>
      <c r="P32" s="60">
        <f>IF(P5=0,0,P5/(P11+P23))</f>
        <v>0.7260155329329414</v>
      </c>
      <c r="Q32" s="61">
        <f>IF(Q5=0,0,Q5/(Q11+Q23))</f>
        <v>0.6198754321924657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105"/>
      <c r="G33" s="32"/>
      <c r="H33" s="86"/>
      <c r="I33" s="11"/>
      <c r="J33" s="151" t="s">
        <v>98</v>
      </c>
      <c r="K33" s="131"/>
      <c r="L33" s="131"/>
      <c r="M33" s="131"/>
      <c r="N33" s="4"/>
      <c r="O33" s="59">
        <f>IF(O31&lt;0,O31/(O6-O9),0)</f>
        <v>-0.49731182795698925</v>
      </c>
      <c r="P33" s="60">
        <f>IF(P31&lt;0,P31/(P6-P9),0)</f>
        <v>-0.6258196721311475</v>
      </c>
      <c r="Q33" s="61">
        <f>IF(Q31&lt;0,Q31/(Q6-Q9),0)</f>
        <v>-1.4835481682496607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105">
        <v>56568</v>
      </c>
      <c r="G34" s="32">
        <v>130708</v>
      </c>
      <c r="H34" s="86">
        <v>227374</v>
      </c>
      <c r="I34" s="11"/>
      <c r="J34" s="151" t="s">
        <v>101</v>
      </c>
      <c r="K34" s="131"/>
      <c r="L34" s="131"/>
      <c r="M34" s="131"/>
      <c r="N34" s="4"/>
      <c r="O34" s="98">
        <v>25935</v>
      </c>
      <c r="P34" s="98">
        <v>42114</v>
      </c>
      <c r="Q34" s="58">
        <v>29107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105">
        <v>40863</v>
      </c>
      <c r="G35" s="32">
        <v>105720</v>
      </c>
      <c r="H35" s="86">
        <v>187663</v>
      </c>
      <c r="I35" s="11"/>
      <c r="J35" s="175" t="s">
        <v>104</v>
      </c>
      <c r="K35" s="176"/>
      <c r="L35" s="177" t="s">
        <v>105</v>
      </c>
      <c r="M35" s="178"/>
      <c r="N35" s="4"/>
      <c r="O35" s="98">
        <v>25935</v>
      </c>
      <c r="P35" s="98">
        <v>38838</v>
      </c>
      <c r="Q35" s="58">
        <v>29107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2">
        <f>IF(F35=0,0,F35/F34)</f>
        <v>0.7223695375477301</v>
      </c>
      <c r="G36" s="63">
        <f>IF(G35=0,0,G35/G34)</f>
        <v>0.8088257796003305</v>
      </c>
      <c r="H36" s="64">
        <f>IF(H35=0,0,H35/H34)</f>
        <v>0.8253494242965335</v>
      </c>
      <c r="I36" s="11"/>
      <c r="J36" s="151" t="s">
        <v>107</v>
      </c>
      <c r="K36" s="131"/>
      <c r="L36" s="131"/>
      <c r="M36" s="131"/>
      <c r="N36" s="4"/>
      <c r="O36" s="98">
        <v>343638</v>
      </c>
      <c r="P36" s="98">
        <v>684543</v>
      </c>
      <c r="Q36" s="58">
        <v>655984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92"/>
      <c r="G37" s="21"/>
      <c r="H37" s="83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101">
        <v>7635</v>
      </c>
      <c r="G38" s="24">
        <v>27083</v>
      </c>
      <c r="H38" s="84">
        <v>53868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101">
        <v>4135</v>
      </c>
      <c r="G39" s="24">
        <v>17533</v>
      </c>
      <c r="H39" s="84">
        <v>28362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101">
        <v>3500</v>
      </c>
      <c r="G40" s="24">
        <v>9550</v>
      </c>
      <c r="H40" s="84">
        <v>25506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101">
        <v>25935</v>
      </c>
      <c r="G41" s="24">
        <v>37448</v>
      </c>
      <c r="H41" s="84">
        <v>29139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3">
        <f>F37+F38+F41</f>
        <v>33570</v>
      </c>
      <c r="G42" s="40">
        <f>G37+G38+G41</f>
        <v>64531</v>
      </c>
      <c r="H42" s="41">
        <f>H37+H38+H41</f>
        <v>83007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78" t="s">
        <v>189</v>
      </c>
      <c r="G43" s="78" t="s">
        <v>189</v>
      </c>
      <c r="H43" s="79" t="s">
        <v>189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101">
        <v>2079</v>
      </c>
      <c r="G44" s="24">
        <v>2079</v>
      </c>
      <c r="H44" s="84">
        <v>2079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111">
        <v>38808</v>
      </c>
      <c r="G45" s="74">
        <v>38808</v>
      </c>
      <c r="H45" s="94">
        <v>38808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105">
        <v>118.34667058218926</v>
      </c>
      <c r="G46" s="32">
        <v>138.47900113</v>
      </c>
      <c r="H46" s="86">
        <v>125.672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105">
        <v>186.84384406431246</v>
      </c>
      <c r="G47" s="32">
        <v>256.176693151</v>
      </c>
      <c r="H47" s="86">
        <v>287.0464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105">
        <v>101.19178719134669</v>
      </c>
      <c r="G48" s="32">
        <v>165.843738176</v>
      </c>
      <c r="H48" s="86">
        <v>151.1326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105">
        <v>85.65205687296576</v>
      </c>
      <c r="G49" s="32">
        <v>90.3329549754</v>
      </c>
      <c r="H49" s="86">
        <v>135.91384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105">
        <v>1</v>
      </c>
      <c r="G50" s="32">
        <v>1</v>
      </c>
      <c r="H50" s="86">
        <v>1</v>
      </c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101">
        <v>496</v>
      </c>
      <c r="G51" s="24">
        <v>496</v>
      </c>
      <c r="H51" s="84">
        <v>496</v>
      </c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76">
        <v>38899</v>
      </c>
      <c r="G52" s="75">
        <v>38899</v>
      </c>
      <c r="H52" s="95">
        <v>38899</v>
      </c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92"/>
      <c r="G53" s="21"/>
      <c r="H53" s="83"/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101"/>
      <c r="G54" s="24"/>
      <c r="H54" s="84"/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3">
        <f>F53+F54</f>
        <v>0</v>
      </c>
      <c r="G55" s="40">
        <f>G53+G54</f>
        <v>0</v>
      </c>
      <c r="H55" s="41">
        <f>H53+H54</f>
        <v>0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B32:D32"/>
    <mergeCell ref="J32:M32"/>
    <mergeCell ref="B33:B34"/>
    <mergeCell ref="C33:D33"/>
    <mergeCell ref="J33:M33"/>
    <mergeCell ref="C34:D34"/>
    <mergeCell ref="J34:M34"/>
    <mergeCell ref="B29:C30"/>
    <mergeCell ref="J29:M29"/>
    <mergeCell ref="J30:M30"/>
    <mergeCell ref="B31:D31"/>
    <mergeCell ref="J31:M31"/>
    <mergeCell ref="J25:M25"/>
    <mergeCell ref="B26:D26"/>
    <mergeCell ref="J26:M26"/>
    <mergeCell ref="B27:C28"/>
    <mergeCell ref="J27:M27"/>
    <mergeCell ref="J28:M28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C19:D19"/>
    <mergeCell ref="L19:M19"/>
    <mergeCell ref="C20:D20"/>
    <mergeCell ref="K20:M20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B2" sqref="B2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190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34060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32">
        <v>91544</v>
      </c>
      <c r="P5" s="14">
        <v>91768</v>
      </c>
      <c r="Q5" s="15">
        <v>134049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34424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30">
        <v>63941</v>
      </c>
      <c r="P6" s="18">
        <v>86563</v>
      </c>
      <c r="Q6" s="19">
        <v>128592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0">
        <v>60028</v>
      </c>
      <c r="G7" s="21">
        <v>60942</v>
      </c>
      <c r="H7" s="22">
        <v>61692</v>
      </c>
      <c r="I7" s="11"/>
      <c r="J7" s="156"/>
      <c r="K7" s="147"/>
      <c r="L7" s="146" t="s">
        <v>21</v>
      </c>
      <c r="M7" s="16" t="s">
        <v>22</v>
      </c>
      <c r="N7" s="1"/>
      <c r="O7" s="30">
        <v>63933</v>
      </c>
      <c r="P7" s="18">
        <v>86553</v>
      </c>
      <c r="Q7" s="19">
        <v>128570</v>
      </c>
    </row>
    <row r="8" spans="1:17" ht="26.25" customHeight="1">
      <c r="A8" s="156"/>
      <c r="B8" s="161" t="s">
        <v>23</v>
      </c>
      <c r="C8" s="149"/>
      <c r="D8" s="149"/>
      <c r="E8" s="1"/>
      <c r="F8" s="133">
        <v>5070</v>
      </c>
      <c r="G8" s="24">
        <v>5288</v>
      </c>
      <c r="H8" s="25">
        <v>5357</v>
      </c>
      <c r="I8" s="26"/>
      <c r="J8" s="156"/>
      <c r="K8" s="147"/>
      <c r="L8" s="147"/>
      <c r="M8" s="16" t="s">
        <v>24</v>
      </c>
      <c r="N8" s="1"/>
      <c r="O8" s="30"/>
      <c r="P8" s="18"/>
      <c r="Q8" s="19"/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133">
        <v>5070</v>
      </c>
      <c r="G9" s="24">
        <v>5288</v>
      </c>
      <c r="H9" s="25">
        <v>5357</v>
      </c>
      <c r="I9" s="11"/>
      <c r="J9" s="156"/>
      <c r="K9" s="147"/>
      <c r="L9" s="148"/>
      <c r="M9" s="16" t="s">
        <v>27</v>
      </c>
      <c r="N9" s="1" t="s">
        <v>28</v>
      </c>
      <c r="O9" s="30"/>
      <c r="P9" s="18"/>
      <c r="Q9" s="19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134">
        <f>IF(F9=0,0,F9/F7)</f>
        <v>0.0844605850603052</v>
      </c>
      <c r="G10" s="28">
        <f>IF(G9=0,0,G9/G7)</f>
        <v>0.08677102819073873</v>
      </c>
      <c r="H10" s="29">
        <f>IF(H9=0,0,H9/H7)</f>
        <v>0.08683459767879141</v>
      </c>
      <c r="I10" s="11"/>
      <c r="J10" s="156"/>
      <c r="K10" s="148"/>
      <c r="L10" s="159" t="s">
        <v>31</v>
      </c>
      <c r="M10" s="160"/>
      <c r="N10" s="2"/>
      <c r="O10" s="30">
        <f>27540+0-0</f>
        <v>27540</v>
      </c>
      <c r="P10" s="18">
        <f>5155+0-0</f>
        <v>5155</v>
      </c>
      <c r="Q10" s="19">
        <v>5404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133">
        <v>3646</v>
      </c>
      <c r="G11" s="24">
        <v>3973</v>
      </c>
      <c r="H11" s="25">
        <v>4053</v>
      </c>
      <c r="I11" s="11"/>
      <c r="J11" s="156"/>
      <c r="K11" s="149" t="s">
        <v>34</v>
      </c>
      <c r="L11" s="149"/>
      <c r="M11" s="149"/>
      <c r="N11" s="1" t="s">
        <v>191</v>
      </c>
      <c r="O11" s="30">
        <v>82392</v>
      </c>
      <c r="P11" s="18">
        <v>95862</v>
      </c>
      <c r="Q11" s="19">
        <v>115412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134">
        <f>IF(F11=0,0,F11/F9)</f>
        <v>0.7191321499013806</v>
      </c>
      <c r="G12" s="28">
        <f>IF(G11=0,0,G11/G9)</f>
        <v>0.7513237518910741</v>
      </c>
      <c r="H12" s="29">
        <f>IF(H11=0,0,H11/H9)</f>
        <v>0.7565801754713459</v>
      </c>
      <c r="I12" s="11"/>
      <c r="J12" s="156"/>
      <c r="K12" s="146" t="s">
        <v>38</v>
      </c>
      <c r="L12" s="161" t="s">
        <v>39</v>
      </c>
      <c r="M12" s="149"/>
      <c r="N12" s="1"/>
      <c r="O12" s="30">
        <v>51283</v>
      </c>
      <c r="P12" s="18">
        <v>65600</v>
      </c>
      <c r="Q12" s="19">
        <v>86381</v>
      </c>
    </row>
    <row r="13" spans="1:17" ht="26.25" customHeight="1">
      <c r="A13" s="156"/>
      <c r="B13" s="161" t="s">
        <v>40</v>
      </c>
      <c r="C13" s="149"/>
      <c r="D13" s="149"/>
      <c r="E13" s="1"/>
      <c r="F13" s="135">
        <v>333</v>
      </c>
      <c r="G13" s="32">
        <v>333</v>
      </c>
      <c r="H13" s="33">
        <v>333</v>
      </c>
      <c r="I13" s="11"/>
      <c r="J13" s="156"/>
      <c r="K13" s="147"/>
      <c r="L13" s="146" t="s">
        <v>41</v>
      </c>
      <c r="M13" s="16" t="s">
        <v>42</v>
      </c>
      <c r="N13" s="1"/>
      <c r="O13" s="30">
        <v>19695</v>
      </c>
      <c r="P13" s="18">
        <v>19973</v>
      </c>
      <c r="Q13" s="19">
        <v>19001</v>
      </c>
    </row>
    <row r="14" spans="1:17" ht="26.25" customHeight="1">
      <c r="A14" s="156"/>
      <c r="B14" s="161" t="s">
        <v>43</v>
      </c>
      <c r="C14" s="149"/>
      <c r="D14" s="149"/>
      <c r="E14" s="1"/>
      <c r="F14" s="135">
        <v>123</v>
      </c>
      <c r="G14" s="32">
        <v>123</v>
      </c>
      <c r="H14" s="33">
        <v>126</v>
      </c>
      <c r="I14" s="11"/>
      <c r="J14" s="156"/>
      <c r="K14" s="147"/>
      <c r="L14" s="148"/>
      <c r="M14" s="16" t="s">
        <v>44</v>
      </c>
      <c r="N14" s="1"/>
      <c r="O14" s="30"/>
      <c r="P14" s="18"/>
      <c r="Q14" s="19"/>
    </row>
    <row r="15" spans="1:17" ht="26.25" customHeight="1" thickBot="1">
      <c r="A15" s="157"/>
      <c r="B15" s="163" t="s">
        <v>45</v>
      </c>
      <c r="C15" s="164"/>
      <c r="D15" s="164"/>
      <c r="E15" s="3"/>
      <c r="F15" s="136">
        <v>123</v>
      </c>
      <c r="G15" s="36">
        <v>123</v>
      </c>
      <c r="H15" s="37">
        <v>126</v>
      </c>
      <c r="I15" s="11"/>
      <c r="J15" s="156"/>
      <c r="K15" s="148"/>
      <c r="L15" s="159" t="s">
        <v>46</v>
      </c>
      <c r="M15" s="160"/>
      <c r="N15" s="2"/>
      <c r="O15" s="30">
        <v>31109</v>
      </c>
      <c r="P15" s="18">
        <v>30262</v>
      </c>
      <c r="Q15" s="19">
        <v>29031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20">
        <v>3425900</v>
      </c>
      <c r="G16" s="21">
        <v>3536605</v>
      </c>
      <c r="H16" s="22">
        <v>3618784</v>
      </c>
      <c r="I16" s="11"/>
      <c r="J16" s="157"/>
      <c r="K16" s="163" t="s">
        <v>49</v>
      </c>
      <c r="L16" s="164"/>
      <c r="M16" s="164"/>
      <c r="N16" s="3" t="s">
        <v>50</v>
      </c>
      <c r="O16" s="39">
        <f>O5-O11</f>
        <v>9152</v>
      </c>
      <c r="P16" s="40">
        <f>P5-P11</f>
        <v>-4094</v>
      </c>
      <c r="Q16" s="41">
        <f>Q5-Q11</f>
        <v>18637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133">
        <v>780728</v>
      </c>
      <c r="G17" s="24">
        <v>790328</v>
      </c>
      <c r="H17" s="25">
        <v>790328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32">
        <v>72340</v>
      </c>
      <c r="P17" s="14">
        <v>25538</v>
      </c>
      <c r="Q17" s="15">
        <v>13273</v>
      </c>
    </row>
    <row r="18" spans="1:17" ht="26.25" customHeight="1">
      <c r="A18" s="166"/>
      <c r="B18" s="168"/>
      <c r="C18" s="161" t="s">
        <v>56</v>
      </c>
      <c r="D18" s="149"/>
      <c r="E18" s="1"/>
      <c r="F18" s="133">
        <v>1543300</v>
      </c>
      <c r="G18" s="24">
        <v>1583100</v>
      </c>
      <c r="H18" s="25">
        <v>1583100</v>
      </c>
      <c r="I18" s="11"/>
      <c r="J18" s="156"/>
      <c r="K18" s="146" t="s">
        <v>41</v>
      </c>
      <c r="L18" s="161" t="s">
        <v>57</v>
      </c>
      <c r="M18" s="149"/>
      <c r="N18" s="1"/>
      <c r="O18" s="30">
        <v>14300</v>
      </c>
      <c r="P18" s="18"/>
      <c r="Q18" s="19"/>
    </row>
    <row r="19" spans="1:17" ht="26.25" customHeight="1">
      <c r="A19" s="166"/>
      <c r="B19" s="168"/>
      <c r="C19" s="161" t="s">
        <v>58</v>
      </c>
      <c r="D19" s="149"/>
      <c r="E19" s="1"/>
      <c r="F19" s="133">
        <v>256985</v>
      </c>
      <c r="G19" s="24">
        <v>270762</v>
      </c>
      <c r="H19" s="25">
        <v>283264</v>
      </c>
      <c r="I19" s="11"/>
      <c r="J19" s="156"/>
      <c r="K19" s="148"/>
      <c r="L19" s="161" t="s">
        <v>31</v>
      </c>
      <c r="M19" s="149"/>
      <c r="N19" s="1"/>
      <c r="O19" s="30">
        <f>4161+0</f>
        <v>4161</v>
      </c>
      <c r="P19" s="18">
        <v>2161</v>
      </c>
      <c r="Q19" s="19">
        <v>771</v>
      </c>
    </row>
    <row r="20" spans="1:17" ht="26.25" customHeight="1">
      <c r="A20" s="166"/>
      <c r="B20" s="168"/>
      <c r="C20" s="161" t="s">
        <v>59</v>
      </c>
      <c r="D20" s="149"/>
      <c r="E20" s="1"/>
      <c r="F20" s="133">
        <v>844887</v>
      </c>
      <c r="G20" s="24">
        <v>892415</v>
      </c>
      <c r="H20" s="25">
        <v>962092</v>
      </c>
      <c r="I20" s="11"/>
      <c r="J20" s="156"/>
      <c r="K20" s="161" t="s">
        <v>60</v>
      </c>
      <c r="L20" s="149"/>
      <c r="M20" s="149"/>
      <c r="N20" s="42" t="s">
        <v>61</v>
      </c>
      <c r="O20" s="30">
        <v>103577</v>
      </c>
      <c r="P20" s="18">
        <v>80443</v>
      </c>
      <c r="Q20" s="19">
        <v>53148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39">
        <v>1495739</v>
      </c>
      <c r="G21" s="40">
        <v>1513883</v>
      </c>
      <c r="H21" s="41">
        <v>1514939</v>
      </c>
      <c r="I21" s="11"/>
      <c r="J21" s="156"/>
      <c r="K21" s="146" t="s">
        <v>63</v>
      </c>
      <c r="L21" s="161" t="s">
        <v>0</v>
      </c>
      <c r="M21" s="149"/>
      <c r="N21" s="1"/>
      <c r="O21" s="30">
        <v>59191</v>
      </c>
      <c r="P21" s="18">
        <v>35177</v>
      </c>
      <c r="Q21" s="19">
        <v>5964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137">
        <v>28</v>
      </c>
      <c r="G22" s="45">
        <v>28</v>
      </c>
      <c r="H22" s="46">
        <v>28</v>
      </c>
      <c r="I22" s="11"/>
      <c r="J22" s="156"/>
      <c r="K22" s="147"/>
      <c r="L22" s="47" t="s">
        <v>41</v>
      </c>
      <c r="M22" s="16" t="s">
        <v>66</v>
      </c>
      <c r="N22" s="1"/>
      <c r="O22" s="30"/>
      <c r="P22" s="18"/>
      <c r="Q22" s="19"/>
    </row>
    <row r="23" spans="1:17" ht="26.25" customHeight="1">
      <c r="A23" s="156"/>
      <c r="B23" s="161" t="s">
        <v>67</v>
      </c>
      <c r="C23" s="149"/>
      <c r="D23" s="149"/>
      <c r="E23" s="1"/>
      <c r="F23" s="138" t="s">
        <v>1</v>
      </c>
      <c r="G23" s="49" t="s">
        <v>1</v>
      </c>
      <c r="H23" s="50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30">
        <v>44386</v>
      </c>
      <c r="P23" s="18">
        <v>45266</v>
      </c>
      <c r="Q23" s="19">
        <v>47184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138"/>
      <c r="G24" s="49"/>
      <c r="H24" s="50"/>
      <c r="I24" s="11"/>
      <c r="J24" s="157"/>
      <c r="K24" s="163" t="s">
        <v>71</v>
      </c>
      <c r="L24" s="164"/>
      <c r="M24" s="164"/>
      <c r="N24" s="3" t="s">
        <v>72</v>
      </c>
      <c r="O24" s="39">
        <f>O17-O20</f>
        <v>-31237</v>
      </c>
      <c r="P24" s="40">
        <f>P17-P20</f>
        <v>-54905</v>
      </c>
      <c r="Q24" s="41">
        <f>Q17-Q20</f>
        <v>-39875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138" t="s">
        <v>171</v>
      </c>
      <c r="G25" s="49" t="s">
        <v>171</v>
      </c>
      <c r="H25" s="50" t="s">
        <v>171</v>
      </c>
      <c r="I25" s="11"/>
      <c r="J25" s="151" t="s">
        <v>74</v>
      </c>
      <c r="K25" s="131"/>
      <c r="L25" s="131"/>
      <c r="M25" s="131"/>
      <c r="N25" s="4" t="s">
        <v>75</v>
      </c>
      <c r="O25" s="54">
        <f>O16+O24</f>
        <v>-22085</v>
      </c>
      <c r="P25" s="53">
        <f>P16+P24</f>
        <v>-58999</v>
      </c>
      <c r="Q25" s="55">
        <f>Q16+Q24</f>
        <v>-21238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133"/>
      <c r="G26" s="24"/>
      <c r="H26" s="25"/>
      <c r="I26" s="11"/>
      <c r="J26" s="151" t="s">
        <v>77</v>
      </c>
      <c r="K26" s="131"/>
      <c r="L26" s="131"/>
      <c r="M26" s="131"/>
      <c r="N26" s="4" t="s">
        <v>78</v>
      </c>
      <c r="O26" s="139"/>
      <c r="P26" s="56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135"/>
      <c r="G27" s="32"/>
      <c r="H27" s="33"/>
      <c r="I27" s="11"/>
      <c r="J27" s="151" t="s">
        <v>81</v>
      </c>
      <c r="K27" s="131"/>
      <c r="L27" s="131"/>
      <c r="M27" s="131"/>
      <c r="N27" s="4" t="s">
        <v>82</v>
      </c>
      <c r="O27" s="139">
        <v>22085</v>
      </c>
      <c r="P27" s="56">
        <v>62882</v>
      </c>
      <c r="Q27" s="58">
        <v>42735</v>
      </c>
    </row>
    <row r="28" spans="1:17" ht="26.25" customHeight="1" thickBot="1">
      <c r="A28" s="156"/>
      <c r="B28" s="171"/>
      <c r="C28" s="172"/>
      <c r="D28" s="16" t="s">
        <v>83</v>
      </c>
      <c r="E28" s="1"/>
      <c r="F28" s="135"/>
      <c r="G28" s="32"/>
      <c r="H28" s="33"/>
      <c r="I28" s="11"/>
      <c r="J28" s="151" t="s">
        <v>84</v>
      </c>
      <c r="K28" s="131"/>
      <c r="L28" s="131"/>
      <c r="M28" s="131"/>
      <c r="N28" s="4" t="s">
        <v>85</v>
      </c>
      <c r="O28" s="139"/>
      <c r="P28" s="56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135">
        <v>1705</v>
      </c>
      <c r="G29" s="32">
        <v>2375</v>
      </c>
      <c r="H29" s="33">
        <v>3673</v>
      </c>
      <c r="I29" s="11"/>
      <c r="J29" s="151" t="s">
        <v>87</v>
      </c>
      <c r="K29" s="131"/>
      <c r="L29" s="131"/>
      <c r="M29" s="131"/>
      <c r="N29" s="4" t="s">
        <v>88</v>
      </c>
      <c r="O29" s="140">
        <f>O25-O26+O27-O28</f>
        <v>0</v>
      </c>
      <c r="P29" s="53">
        <f>P25-P26+P27-P28</f>
        <v>3883</v>
      </c>
      <c r="Q29" s="55">
        <f>Q25-Q26+Q27-Q28</f>
        <v>21497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135"/>
      <c r="G30" s="32"/>
      <c r="H30" s="33"/>
      <c r="I30" s="11"/>
      <c r="J30" s="151" t="s">
        <v>89</v>
      </c>
      <c r="K30" s="131"/>
      <c r="L30" s="131"/>
      <c r="M30" s="131"/>
      <c r="N30" s="4" t="s">
        <v>90</v>
      </c>
      <c r="O30" s="139"/>
      <c r="P30" s="56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135">
        <v>1541</v>
      </c>
      <c r="G31" s="32">
        <v>2178</v>
      </c>
      <c r="H31" s="33">
        <v>3364</v>
      </c>
      <c r="I31" s="11"/>
      <c r="J31" s="151" t="s">
        <v>92</v>
      </c>
      <c r="K31" s="131"/>
      <c r="L31" s="131"/>
      <c r="M31" s="131"/>
      <c r="N31" s="4" t="s">
        <v>93</v>
      </c>
      <c r="O31" s="140">
        <f>O29-O30</f>
        <v>0</v>
      </c>
      <c r="P31" s="53">
        <f>P29-P30</f>
        <v>3883</v>
      </c>
      <c r="Q31" s="55">
        <f>Q29-Q30</f>
        <v>21497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135">
        <v>571844</v>
      </c>
      <c r="G32" s="32">
        <v>789289</v>
      </c>
      <c r="H32" s="33">
        <v>1223347</v>
      </c>
      <c r="I32" s="11"/>
      <c r="J32" s="151" t="s">
        <v>95</v>
      </c>
      <c r="K32" s="131"/>
      <c r="L32" s="131"/>
      <c r="M32" s="131"/>
      <c r="N32" s="4"/>
      <c r="O32" s="141">
        <f>IF(O5=0,0,O5/(O11+O23))</f>
        <v>0.7220811181750777</v>
      </c>
      <c r="P32" s="59">
        <f>IF(P5=0,0,P5/(P11+P23))</f>
        <v>0.6502465846607335</v>
      </c>
      <c r="Q32" s="61">
        <f>IF(Q5=0,0,Q5/(Q11+Q23))</f>
        <v>0.8244298752736845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135"/>
      <c r="G33" s="32"/>
      <c r="H33" s="33"/>
      <c r="I33" s="11"/>
      <c r="J33" s="151" t="s">
        <v>98</v>
      </c>
      <c r="K33" s="131"/>
      <c r="L33" s="131"/>
      <c r="M33" s="131"/>
      <c r="N33" s="4"/>
      <c r="O33" s="141">
        <f>IF(O31&lt;0,O31/(O6-O9),0)</f>
        <v>0</v>
      </c>
      <c r="P33" s="59">
        <f>IF(P31&lt;0,P31/(P6-P9),0)</f>
        <v>0</v>
      </c>
      <c r="Q33" s="61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135">
        <v>571844</v>
      </c>
      <c r="G34" s="32">
        <v>789289</v>
      </c>
      <c r="H34" s="33">
        <v>1223347</v>
      </c>
      <c r="I34" s="11"/>
      <c r="J34" s="151" t="s">
        <v>101</v>
      </c>
      <c r="K34" s="131"/>
      <c r="L34" s="131"/>
      <c r="M34" s="131"/>
      <c r="N34" s="4"/>
      <c r="O34" s="139">
        <v>31701</v>
      </c>
      <c r="P34" s="56">
        <v>7316</v>
      </c>
      <c r="Q34" s="58">
        <v>6175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135">
        <v>455457</v>
      </c>
      <c r="G35" s="32">
        <v>632939</v>
      </c>
      <c r="H35" s="33">
        <v>988618</v>
      </c>
      <c r="I35" s="11"/>
      <c r="J35" s="175" t="s">
        <v>104</v>
      </c>
      <c r="K35" s="176"/>
      <c r="L35" s="177" t="s">
        <v>105</v>
      </c>
      <c r="M35" s="178"/>
      <c r="N35" s="4"/>
      <c r="O35" s="139">
        <v>31701</v>
      </c>
      <c r="P35" s="56">
        <v>7316</v>
      </c>
      <c r="Q35" s="58">
        <v>6175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142">
        <f>IF(F35=0,0,F35/F34)</f>
        <v>0.7964707157896209</v>
      </c>
      <c r="G36" s="63">
        <f>IF(G35=0,0,G35/G34)</f>
        <v>0.8019103268891369</v>
      </c>
      <c r="H36" s="64">
        <f>IF(H35=0,0,H35/H34)</f>
        <v>0.8081255767987333</v>
      </c>
      <c r="I36" s="11"/>
      <c r="J36" s="151" t="s">
        <v>107</v>
      </c>
      <c r="K36" s="131"/>
      <c r="L36" s="131"/>
      <c r="M36" s="131"/>
      <c r="N36" s="4"/>
      <c r="O36" s="139">
        <v>1141741</v>
      </c>
      <c r="P36" s="56">
        <v>1096475</v>
      </c>
      <c r="Q36" s="58">
        <v>1049291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20"/>
      <c r="G37" s="21"/>
      <c r="H37" s="22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133">
        <v>92438</v>
      </c>
      <c r="G38" s="24">
        <v>135228</v>
      </c>
      <c r="H38" s="25">
        <v>158105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133">
        <v>49247</v>
      </c>
      <c r="G39" s="24">
        <v>62122</v>
      </c>
      <c r="H39" s="25">
        <v>82998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133">
        <v>43191</v>
      </c>
      <c r="G40" s="24">
        <v>73106</v>
      </c>
      <c r="H40" s="25">
        <v>75107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133">
        <v>34340</v>
      </c>
      <c r="G41" s="24">
        <v>5900</v>
      </c>
      <c r="H41" s="25">
        <v>4491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39">
        <f>F37+F38+F41</f>
        <v>126778</v>
      </c>
      <c r="G42" s="40">
        <f>G37+G38+G41</f>
        <v>141128</v>
      </c>
      <c r="H42" s="41">
        <f>H37+H38+H41</f>
        <v>162596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143" t="s">
        <v>192</v>
      </c>
      <c r="G43" s="73" t="s">
        <v>192</v>
      </c>
      <c r="H43" s="79" t="s">
        <v>192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133">
        <v>2100</v>
      </c>
      <c r="G44" s="24">
        <v>2100</v>
      </c>
      <c r="H44" s="25">
        <v>2100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144">
        <v>39173</v>
      </c>
      <c r="G45" s="74">
        <v>39173</v>
      </c>
      <c r="H45" s="69">
        <v>39173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135">
        <f>O7/F35*1000</f>
        <v>140.37109979646817</v>
      </c>
      <c r="G46" s="32">
        <f>P7/G35*1000</f>
        <v>136.7477750620518</v>
      </c>
      <c r="H46" s="33">
        <f>Q7/H35*1000</f>
        <v>130.0502317376378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135">
        <f>F38/F35*1000</f>
        <v>202.95659085270398</v>
      </c>
      <c r="G47" s="32">
        <f>G38/G35*1000</f>
        <v>213.65092054684575</v>
      </c>
      <c r="H47" s="33">
        <f>H38/H35*1000</f>
        <v>159.9252694164986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135">
        <f>F39/F35*1000</f>
        <v>108.12656299057869</v>
      </c>
      <c r="G48" s="32">
        <f>G39/G35*1000</f>
        <v>98.14847876335635</v>
      </c>
      <c r="H48" s="33">
        <f>H39/H35*1000</f>
        <v>83.95355941324152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135">
        <f>F40/F35*1000</f>
        <v>94.8300278621253</v>
      </c>
      <c r="G49" s="32">
        <f>G40/G35*1000</f>
        <v>115.50244178348942</v>
      </c>
      <c r="H49" s="33">
        <f>H40/H35*1000</f>
        <v>75.97171000325707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135">
        <v>35.6</v>
      </c>
      <c r="G50" s="32">
        <v>58.8</v>
      </c>
      <c r="H50" s="33">
        <v>48.7</v>
      </c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133">
        <v>900</v>
      </c>
      <c r="G51" s="24">
        <v>900</v>
      </c>
      <c r="H51" s="25">
        <v>900</v>
      </c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145"/>
      <c r="G52" s="75"/>
      <c r="H52" s="71"/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20">
        <v>2</v>
      </c>
      <c r="G53" s="21">
        <v>2</v>
      </c>
      <c r="H53" s="22">
        <v>2</v>
      </c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133">
        <v>1</v>
      </c>
      <c r="G54" s="24">
        <v>1</v>
      </c>
      <c r="H54" s="25">
        <v>1</v>
      </c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39">
        <f>F53+F54</f>
        <v>3</v>
      </c>
      <c r="G55" s="40">
        <f>G53+G54</f>
        <v>3</v>
      </c>
      <c r="H55" s="41">
        <f>H53+H54</f>
        <v>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11">
      <selection activeCell="A4" sqref="A4:D4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204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28216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4">
        <v>59756</v>
      </c>
      <c r="P5" s="103">
        <v>54048</v>
      </c>
      <c r="Q5" s="15">
        <v>63422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30133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8">
        <v>59194</v>
      </c>
      <c r="P6" s="104">
        <v>53523</v>
      </c>
      <c r="Q6" s="19">
        <v>59935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1">
        <v>21717</v>
      </c>
      <c r="G7" s="92">
        <v>21597</v>
      </c>
      <c r="H7" s="22">
        <v>21476</v>
      </c>
      <c r="I7" s="11"/>
      <c r="J7" s="156"/>
      <c r="K7" s="147"/>
      <c r="L7" s="146" t="s">
        <v>21</v>
      </c>
      <c r="M7" s="16" t="s">
        <v>22</v>
      </c>
      <c r="N7" s="1"/>
      <c r="O7" s="18">
        <v>56806</v>
      </c>
      <c r="P7" s="104">
        <v>52697</v>
      </c>
      <c r="Q7" s="19">
        <v>59109</v>
      </c>
    </row>
    <row r="8" spans="1:17" ht="26.25" customHeight="1">
      <c r="A8" s="156"/>
      <c r="B8" s="161" t="s">
        <v>23</v>
      </c>
      <c r="C8" s="149"/>
      <c r="D8" s="149"/>
      <c r="E8" s="1"/>
      <c r="F8" s="24">
        <v>586</v>
      </c>
      <c r="G8" s="101">
        <v>583</v>
      </c>
      <c r="H8" s="25">
        <v>632</v>
      </c>
      <c r="I8" s="26"/>
      <c r="J8" s="156"/>
      <c r="K8" s="147"/>
      <c r="L8" s="147"/>
      <c r="M8" s="16" t="s">
        <v>24</v>
      </c>
      <c r="N8" s="1"/>
      <c r="O8" s="18">
        <v>1962</v>
      </c>
      <c r="P8" s="104">
        <v>400</v>
      </c>
      <c r="Q8" s="19">
        <v>400</v>
      </c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24">
        <v>586</v>
      </c>
      <c r="G9" s="101">
        <v>583</v>
      </c>
      <c r="H9" s="25">
        <v>632</v>
      </c>
      <c r="I9" s="11"/>
      <c r="J9" s="156"/>
      <c r="K9" s="147"/>
      <c r="L9" s="148"/>
      <c r="M9" s="16" t="s">
        <v>27</v>
      </c>
      <c r="N9" s="1" t="s">
        <v>28</v>
      </c>
      <c r="O9" s="18"/>
      <c r="P9" s="104"/>
      <c r="Q9" s="19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8">
        <f>IF(F9=0,0,F9/F7)</f>
        <v>0.026983469171616706</v>
      </c>
      <c r="G10" s="112">
        <f>IF(G9=0,0,G9/G7)</f>
        <v>0.026994489975459553</v>
      </c>
      <c r="H10" s="29">
        <f>IF(H9=0,0,H9/H7)</f>
        <v>0.029428198919724344</v>
      </c>
      <c r="I10" s="11"/>
      <c r="J10" s="156"/>
      <c r="K10" s="148"/>
      <c r="L10" s="159" t="s">
        <v>31</v>
      </c>
      <c r="M10" s="160"/>
      <c r="N10" s="2"/>
      <c r="O10" s="18">
        <v>562</v>
      </c>
      <c r="P10" s="104">
        <v>525</v>
      </c>
      <c r="Q10" s="19">
        <v>487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24">
        <v>445</v>
      </c>
      <c r="G11" s="101">
        <v>443</v>
      </c>
      <c r="H11" s="25">
        <v>453</v>
      </c>
      <c r="I11" s="11"/>
      <c r="J11" s="156"/>
      <c r="K11" s="149" t="s">
        <v>34</v>
      </c>
      <c r="L11" s="149"/>
      <c r="M11" s="149"/>
      <c r="N11" s="1" t="s">
        <v>193</v>
      </c>
      <c r="O11" s="18">
        <v>46354</v>
      </c>
      <c r="P11" s="104">
        <v>31710</v>
      </c>
      <c r="Q11" s="19">
        <v>31610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8">
        <f>IF(F11=0,0,F11/F9)</f>
        <v>0.7593856655290102</v>
      </c>
      <c r="G12" s="112">
        <f>IF(G11=0,0,G11/G9)</f>
        <v>0.7598627787307033</v>
      </c>
      <c r="H12" s="29">
        <f>IF(H11=0,0,H11/H9)</f>
        <v>0.7167721518987342</v>
      </c>
      <c r="I12" s="11"/>
      <c r="J12" s="156"/>
      <c r="K12" s="146" t="s">
        <v>38</v>
      </c>
      <c r="L12" s="161" t="s">
        <v>39</v>
      </c>
      <c r="M12" s="149"/>
      <c r="N12" s="1"/>
      <c r="O12" s="18">
        <v>40973</v>
      </c>
      <c r="P12" s="104">
        <v>26674</v>
      </c>
      <c r="Q12" s="19">
        <v>26775</v>
      </c>
    </row>
    <row r="13" spans="1:17" ht="26.25" customHeight="1">
      <c r="A13" s="156"/>
      <c r="B13" s="161" t="s">
        <v>40</v>
      </c>
      <c r="C13" s="149"/>
      <c r="D13" s="149"/>
      <c r="E13" s="1"/>
      <c r="F13" s="32">
        <v>151</v>
      </c>
      <c r="G13" s="105">
        <v>151</v>
      </c>
      <c r="H13" s="33">
        <v>151</v>
      </c>
      <c r="I13" s="11"/>
      <c r="J13" s="156"/>
      <c r="K13" s="147"/>
      <c r="L13" s="146" t="s">
        <v>41</v>
      </c>
      <c r="M13" s="16" t="s">
        <v>42</v>
      </c>
      <c r="N13" s="1"/>
      <c r="O13" s="18">
        <v>8998</v>
      </c>
      <c r="P13" s="104">
        <v>3874</v>
      </c>
      <c r="Q13" s="19">
        <v>1907</v>
      </c>
    </row>
    <row r="14" spans="1:17" ht="26.25" customHeight="1">
      <c r="A14" s="156"/>
      <c r="B14" s="161" t="s">
        <v>43</v>
      </c>
      <c r="C14" s="149"/>
      <c r="D14" s="149"/>
      <c r="E14" s="1"/>
      <c r="F14" s="32">
        <v>72</v>
      </c>
      <c r="G14" s="105">
        <v>72</v>
      </c>
      <c r="H14" s="33">
        <v>73</v>
      </c>
      <c r="I14" s="11"/>
      <c r="J14" s="156"/>
      <c r="K14" s="147"/>
      <c r="L14" s="148"/>
      <c r="M14" s="16" t="s">
        <v>44</v>
      </c>
      <c r="N14" s="1"/>
      <c r="O14" s="18"/>
      <c r="P14" s="104"/>
      <c r="Q14" s="19"/>
    </row>
    <row r="15" spans="1:17" ht="26.25" customHeight="1" thickBot="1">
      <c r="A15" s="157"/>
      <c r="B15" s="163" t="s">
        <v>45</v>
      </c>
      <c r="C15" s="164"/>
      <c r="D15" s="164"/>
      <c r="E15" s="3"/>
      <c r="F15" s="36">
        <v>72</v>
      </c>
      <c r="G15" s="106">
        <v>72</v>
      </c>
      <c r="H15" s="37">
        <v>73</v>
      </c>
      <c r="I15" s="11"/>
      <c r="J15" s="156"/>
      <c r="K15" s="148"/>
      <c r="L15" s="159" t="s">
        <v>46</v>
      </c>
      <c r="M15" s="160"/>
      <c r="N15" s="2"/>
      <c r="O15" s="18">
        <v>5381</v>
      </c>
      <c r="P15" s="104">
        <v>5036</v>
      </c>
      <c r="Q15" s="19">
        <v>4835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21">
        <v>1457640</v>
      </c>
      <c r="G16" s="92">
        <v>1485323</v>
      </c>
      <c r="H16" s="22">
        <v>1500393</v>
      </c>
      <c r="I16" s="11"/>
      <c r="J16" s="157"/>
      <c r="K16" s="163" t="s">
        <v>49</v>
      </c>
      <c r="L16" s="164"/>
      <c r="M16" s="164"/>
      <c r="N16" s="3" t="s">
        <v>50</v>
      </c>
      <c r="O16" s="40">
        <f>O5-O11</f>
        <v>13402</v>
      </c>
      <c r="P16" s="107">
        <f>P5-P11</f>
        <v>22338</v>
      </c>
      <c r="Q16" s="41">
        <f>Q5-Q11</f>
        <v>31812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4">
        <v>198718</v>
      </c>
      <c r="G17" s="101">
        <v>206718</v>
      </c>
      <c r="H17" s="25">
        <v>208718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4">
        <v>4259</v>
      </c>
      <c r="P17" s="103">
        <v>15376</v>
      </c>
      <c r="Q17" s="15">
        <v>2715</v>
      </c>
    </row>
    <row r="18" spans="1:17" ht="26.25" customHeight="1">
      <c r="A18" s="166"/>
      <c r="B18" s="168"/>
      <c r="C18" s="161" t="s">
        <v>56</v>
      </c>
      <c r="D18" s="149"/>
      <c r="E18" s="1"/>
      <c r="F18" s="24">
        <v>228300</v>
      </c>
      <c r="G18" s="101">
        <v>235000</v>
      </c>
      <c r="H18" s="25">
        <v>225300</v>
      </c>
      <c r="I18" s="11"/>
      <c r="J18" s="156"/>
      <c r="K18" s="146" t="s">
        <v>41</v>
      </c>
      <c r="L18" s="161" t="s">
        <v>57</v>
      </c>
      <c r="M18" s="149"/>
      <c r="N18" s="1"/>
      <c r="O18" s="18">
        <v>2000</v>
      </c>
      <c r="P18" s="104">
        <v>6700</v>
      </c>
      <c r="Q18" s="19"/>
    </row>
    <row r="19" spans="1:17" ht="26.25" customHeight="1">
      <c r="A19" s="166"/>
      <c r="B19" s="168"/>
      <c r="C19" s="161" t="s">
        <v>58</v>
      </c>
      <c r="D19" s="149"/>
      <c r="E19" s="1"/>
      <c r="F19" s="24">
        <v>21886</v>
      </c>
      <c r="G19" s="101">
        <v>21886</v>
      </c>
      <c r="H19" s="25">
        <v>21886</v>
      </c>
      <c r="I19" s="11"/>
      <c r="J19" s="156"/>
      <c r="K19" s="148"/>
      <c r="L19" s="161" t="s">
        <v>31</v>
      </c>
      <c r="M19" s="149"/>
      <c r="N19" s="1"/>
      <c r="O19" s="18">
        <v>841</v>
      </c>
      <c r="P19" s="104">
        <v>676</v>
      </c>
      <c r="Q19" s="19">
        <v>715</v>
      </c>
    </row>
    <row r="20" spans="1:17" ht="26.25" customHeight="1">
      <c r="A20" s="166"/>
      <c r="B20" s="168"/>
      <c r="C20" s="161" t="s">
        <v>59</v>
      </c>
      <c r="D20" s="149"/>
      <c r="E20" s="1"/>
      <c r="F20" s="24">
        <v>1008736</v>
      </c>
      <c r="G20" s="101">
        <v>1021719</v>
      </c>
      <c r="H20" s="25">
        <v>1044489</v>
      </c>
      <c r="I20" s="11"/>
      <c r="J20" s="156"/>
      <c r="K20" s="161" t="s">
        <v>60</v>
      </c>
      <c r="L20" s="149"/>
      <c r="M20" s="149"/>
      <c r="N20" s="42" t="s">
        <v>61</v>
      </c>
      <c r="O20" s="18">
        <v>13596</v>
      </c>
      <c r="P20" s="104">
        <v>36324</v>
      </c>
      <c r="Q20" s="19">
        <v>27271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0">
        <v>347436</v>
      </c>
      <c r="G21" s="107">
        <v>363436</v>
      </c>
      <c r="H21" s="41">
        <v>367436</v>
      </c>
      <c r="I21" s="11"/>
      <c r="J21" s="156"/>
      <c r="K21" s="146" t="s">
        <v>63</v>
      </c>
      <c r="L21" s="161" t="s">
        <v>0</v>
      </c>
      <c r="M21" s="149"/>
      <c r="N21" s="1"/>
      <c r="O21" s="18">
        <v>5481</v>
      </c>
      <c r="P21" s="104">
        <v>27683</v>
      </c>
      <c r="Q21" s="19">
        <v>4134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45">
        <v>8</v>
      </c>
      <c r="G22" s="108">
        <v>8</v>
      </c>
      <c r="H22" s="46">
        <v>8</v>
      </c>
      <c r="I22" s="11"/>
      <c r="J22" s="156"/>
      <c r="K22" s="147"/>
      <c r="L22" s="47" t="s">
        <v>41</v>
      </c>
      <c r="M22" s="16" t="s">
        <v>66</v>
      </c>
      <c r="N22" s="1"/>
      <c r="O22" s="18"/>
      <c r="P22" s="104"/>
      <c r="Q22" s="19"/>
    </row>
    <row r="23" spans="1:17" ht="26.25" customHeight="1">
      <c r="A23" s="156"/>
      <c r="B23" s="161" t="s">
        <v>67</v>
      </c>
      <c r="C23" s="149"/>
      <c r="D23" s="149"/>
      <c r="E23" s="1"/>
      <c r="F23" s="49" t="s">
        <v>1</v>
      </c>
      <c r="G23" s="109" t="s">
        <v>1</v>
      </c>
      <c r="H23" s="50" t="s">
        <v>1</v>
      </c>
      <c r="I23" s="11"/>
      <c r="J23" s="156"/>
      <c r="K23" s="148"/>
      <c r="L23" s="161" t="s">
        <v>68</v>
      </c>
      <c r="M23" s="149"/>
      <c r="N23" s="1" t="s">
        <v>69</v>
      </c>
      <c r="O23" s="18">
        <v>7689</v>
      </c>
      <c r="P23" s="104">
        <v>6745</v>
      </c>
      <c r="Q23" s="19">
        <v>7079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47"/>
      <c r="G24" s="110"/>
      <c r="H24" s="52"/>
      <c r="I24" s="11"/>
      <c r="J24" s="157"/>
      <c r="K24" s="163" t="s">
        <v>71</v>
      </c>
      <c r="L24" s="164"/>
      <c r="M24" s="164"/>
      <c r="N24" s="3" t="s">
        <v>72</v>
      </c>
      <c r="O24" s="40">
        <f>O17-O20</f>
        <v>-9337</v>
      </c>
      <c r="P24" s="107">
        <f>P17-P20</f>
        <v>-20948</v>
      </c>
      <c r="Q24" s="41">
        <f>Q17-Q20</f>
        <v>-24556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49" t="s">
        <v>171</v>
      </c>
      <c r="G25" s="109" t="s">
        <v>171</v>
      </c>
      <c r="H25" s="50" t="s">
        <v>171</v>
      </c>
      <c r="I25" s="11"/>
      <c r="J25" s="151" t="s">
        <v>74</v>
      </c>
      <c r="K25" s="131"/>
      <c r="L25" s="131"/>
      <c r="M25" s="131"/>
      <c r="N25" s="4" t="s">
        <v>75</v>
      </c>
      <c r="O25" s="54">
        <f>O16+O24</f>
        <v>4065</v>
      </c>
      <c r="P25" s="113">
        <f>P16+P24</f>
        <v>1390</v>
      </c>
      <c r="Q25" s="55">
        <f>Q16+Q24</f>
        <v>7256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4"/>
      <c r="G26" s="101"/>
      <c r="H26" s="25"/>
      <c r="I26" s="11"/>
      <c r="J26" s="151" t="s">
        <v>77</v>
      </c>
      <c r="K26" s="131"/>
      <c r="L26" s="131"/>
      <c r="M26" s="131"/>
      <c r="N26" s="4" t="s">
        <v>78</v>
      </c>
      <c r="O26" s="57"/>
      <c r="P26" s="98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2"/>
      <c r="G27" s="105"/>
      <c r="H27" s="33"/>
      <c r="I27" s="11"/>
      <c r="J27" s="151" t="s">
        <v>81</v>
      </c>
      <c r="K27" s="131"/>
      <c r="L27" s="131"/>
      <c r="M27" s="131"/>
      <c r="N27" s="4" t="s">
        <v>82</v>
      </c>
      <c r="O27" s="57">
        <v>426</v>
      </c>
      <c r="P27" s="98">
        <v>4491</v>
      </c>
      <c r="Q27" s="58">
        <v>5881</v>
      </c>
    </row>
    <row r="28" spans="1:17" ht="26.25" customHeight="1" thickBot="1">
      <c r="A28" s="156"/>
      <c r="B28" s="171"/>
      <c r="C28" s="172"/>
      <c r="D28" s="16" t="s">
        <v>83</v>
      </c>
      <c r="E28" s="1"/>
      <c r="F28" s="32"/>
      <c r="G28" s="105"/>
      <c r="H28" s="33"/>
      <c r="I28" s="11"/>
      <c r="J28" s="151" t="s">
        <v>84</v>
      </c>
      <c r="K28" s="131"/>
      <c r="L28" s="131"/>
      <c r="M28" s="131"/>
      <c r="N28" s="4" t="s">
        <v>85</v>
      </c>
      <c r="O28" s="57"/>
      <c r="P28" s="98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32">
        <v>7289</v>
      </c>
      <c r="G29" s="105">
        <v>7186</v>
      </c>
      <c r="H29" s="33">
        <v>7233</v>
      </c>
      <c r="I29" s="11"/>
      <c r="J29" s="151" t="s">
        <v>87</v>
      </c>
      <c r="K29" s="131"/>
      <c r="L29" s="131"/>
      <c r="M29" s="131"/>
      <c r="N29" s="4" t="s">
        <v>88</v>
      </c>
      <c r="O29" s="54">
        <f>O25-O26+O27-O28</f>
        <v>4491</v>
      </c>
      <c r="P29" s="113">
        <f>P25-P26+P27-P28</f>
        <v>5881</v>
      </c>
      <c r="Q29" s="55">
        <f>Q25-Q26+Q27-Q28</f>
        <v>13137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32"/>
      <c r="G30" s="105"/>
      <c r="H30" s="33"/>
      <c r="I30" s="11"/>
      <c r="J30" s="151" t="s">
        <v>89</v>
      </c>
      <c r="K30" s="131"/>
      <c r="L30" s="131"/>
      <c r="M30" s="131"/>
      <c r="N30" s="4" t="s">
        <v>90</v>
      </c>
      <c r="O30" s="57">
        <v>2595</v>
      </c>
      <c r="P30" s="98">
        <v>759</v>
      </c>
      <c r="Q30" s="58">
        <v>6225</v>
      </c>
    </row>
    <row r="31" spans="1:17" ht="26.25" customHeight="1" thickBot="1">
      <c r="A31" s="156"/>
      <c r="B31" s="173" t="s">
        <v>91</v>
      </c>
      <c r="C31" s="174"/>
      <c r="D31" s="174"/>
      <c r="E31" s="1"/>
      <c r="F31" s="32">
        <v>6553</v>
      </c>
      <c r="G31" s="105">
        <v>6562</v>
      </c>
      <c r="H31" s="33">
        <v>6626</v>
      </c>
      <c r="I31" s="11"/>
      <c r="J31" s="151" t="s">
        <v>92</v>
      </c>
      <c r="K31" s="131"/>
      <c r="L31" s="131"/>
      <c r="M31" s="131"/>
      <c r="N31" s="4" t="s">
        <v>93</v>
      </c>
      <c r="O31" s="54">
        <f>O29-O30</f>
        <v>1896</v>
      </c>
      <c r="P31" s="113">
        <f>P29-P30</f>
        <v>5122</v>
      </c>
      <c r="Q31" s="55">
        <f>Q29-Q30</f>
        <v>6912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32">
        <v>287474</v>
      </c>
      <c r="G32" s="105">
        <v>268710</v>
      </c>
      <c r="H32" s="33">
        <v>301268</v>
      </c>
      <c r="I32" s="11"/>
      <c r="J32" s="151" t="s">
        <v>95</v>
      </c>
      <c r="K32" s="131"/>
      <c r="L32" s="131"/>
      <c r="M32" s="131"/>
      <c r="N32" s="4"/>
      <c r="O32" s="60">
        <f>IF(O5=0,0,O5/(O11+O23))</f>
        <v>1.1057121181281573</v>
      </c>
      <c r="P32" s="114">
        <f>IF(P5=0,0,P5/(P11+P23))</f>
        <v>1.4054869327785724</v>
      </c>
      <c r="Q32" s="61">
        <f>IF(Q5=0,0,Q5/(Q11+Q23))</f>
        <v>1.6392773139652097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32"/>
      <c r="G33" s="105"/>
      <c r="H33" s="33"/>
      <c r="I33" s="11"/>
      <c r="J33" s="151" t="s">
        <v>98</v>
      </c>
      <c r="K33" s="131"/>
      <c r="L33" s="131"/>
      <c r="M33" s="131"/>
      <c r="N33" s="4"/>
      <c r="O33" s="60">
        <f>IF(O31&lt;0,O31/(O6-O9),0)</f>
        <v>0</v>
      </c>
      <c r="P33" s="114">
        <f>IF(P31&lt;0,P31/(P6-P9),0)</f>
        <v>0</v>
      </c>
      <c r="Q33" s="61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32">
        <v>287474</v>
      </c>
      <c r="G34" s="105">
        <v>268710</v>
      </c>
      <c r="H34" s="33">
        <v>301268</v>
      </c>
      <c r="I34" s="11"/>
      <c r="J34" s="151" t="s">
        <v>101</v>
      </c>
      <c r="K34" s="131"/>
      <c r="L34" s="131"/>
      <c r="M34" s="131"/>
      <c r="N34" s="4"/>
      <c r="O34" s="57">
        <v>3365</v>
      </c>
      <c r="P34" s="98">
        <v>1601</v>
      </c>
      <c r="Q34" s="58">
        <v>1602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32">
        <v>235302</v>
      </c>
      <c r="G35" s="105">
        <v>222911</v>
      </c>
      <c r="H35" s="33">
        <v>247839</v>
      </c>
      <c r="I35" s="11"/>
      <c r="J35" s="175" t="s">
        <v>104</v>
      </c>
      <c r="K35" s="176"/>
      <c r="L35" s="177" t="s">
        <v>105</v>
      </c>
      <c r="M35" s="178"/>
      <c r="N35" s="4"/>
      <c r="O35" s="57">
        <v>3164</v>
      </c>
      <c r="P35" s="98">
        <v>1601</v>
      </c>
      <c r="Q35" s="58">
        <v>1602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3">
        <f>IF(F35=0,0,F35/F34)</f>
        <v>0.8185157614253811</v>
      </c>
      <c r="G36" s="115">
        <f>IF(G35=0,0,G35/G34)</f>
        <v>0.829559748427673</v>
      </c>
      <c r="H36" s="64">
        <f>IF(H35=0,0,H35/H34)</f>
        <v>0.822652920323433</v>
      </c>
      <c r="I36" s="11"/>
      <c r="J36" s="151" t="s">
        <v>107</v>
      </c>
      <c r="K36" s="131"/>
      <c r="L36" s="131"/>
      <c r="M36" s="131"/>
      <c r="N36" s="4"/>
      <c r="O36" s="57">
        <v>115015</v>
      </c>
      <c r="P36" s="98">
        <v>114970</v>
      </c>
      <c r="Q36" s="58">
        <v>107892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21">
        <v>1962</v>
      </c>
      <c r="G37" s="92">
        <v>400</v>
      </c>
      <c r="H37" s="22">
        <v>400</v>
      </c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4">
        <v>50879</v>
      </c>
      <c r="G38" s="101">
        <v>36854</v>
      </c>
      <c r="H38" s="25">
        <v>37087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24">
        <v>40573</v>
      </c>
      <c r="G39" s="101">
        <v>26274</v>
      </c>
      <c r="H39" s="25">
        <v>26375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4">
        <v>10306</v>
      </c>
      <c r="G40" s="101">
        <v>10580</v>
      </c>
      <c r="H40" s="25">
        <v>10712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4">
        <v>1202</v>
      </c>
      <c r="G41" s="101">
        <v>1201</v>
      </c>
      <c r="H41" s="25">
        <v>1202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0">
        <f>F37+F38+F41</f>
        <v>54043</v>
      </c>
      <c r="G42" s="107">
        <f>G37+G38+G41</f>
        <v>38455</v>
      </c>
      <c r="H42" s="41">
        <f>H37+H38+H41</f>
        <v>38689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73" t="s">
        <v>194</v>
      </c>
      <c r="G43" s="78" t="s">
        <v>194</v>
      </c>
      <c r="H43" s="79" t="s">
        <v>194</v>
      </c>
      <c r="I43" s="11"/>
    </row>
    <row r="44" spans="1:9" ht="26.25" customHeight="1">
      <c r="A44" s="166"/>
      <c r="B44" s="180"/>
      <c r="C44" s="161" t="s">
        <v>120</v>
      </c>
      <c r="D44" s="149"/>
      <c r="E44" s="1"/>
      <c r="F44" s="24">
        <v>2163</v>
      </c>
      <c r="G44" s="101">
        <v>2163</v>
      </c>
      <c r="H44" s="25">
        <v>2163</v>
      </c>
      <c r="I44" s="11"/>
    </row>
    <row r="45" spans="1:9" ht="26.25" customHeight="1">
      <c r="A45" s="166"/>
      <c r="B45" s="180"/>
      <c r="C45" s="161" t="s">
        <v>121</v>
      </c>
      <c r="D45" s="149"/>
      <c r="E45" s="1"/>
      <c r="F45" s="116">
        <v>35582</v>
      </c>
      <c r="G45" s="117">
        <v>35582</v>
      </c>
      <c r="H45" s="118">
        <v>35582</v>
      </c>
      <c r="I45" s="11"/>
    </row>
    <row r="46" spans="1:9" ht="26.25" customHeight="1">
      <c r="A46" s="166"/>
      <c r="B46" s="180"/>
      <c r="C46" s="161" t="s">
        <v>122</v>
      </c>
      <c r="D46" s="149"/>
      <c r="E46" s="1"/>
      <c r="F46" s="32">
        <v>241.4</v>
      </c>
      <c r="G46" s="105">
        <v>236.4</v>
      </c>
      <c r="H46" s="33">
        <v>238.5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2">
        <v>216.2</v>
      </c>
      <c r="G47" s="105">
        <v>165.3</v>
      </c>
      <c r="H47" s="33">
        <v>149.6</v>
      </c>
      <c r="I47" s="11"/>
    </row>
    <row r="48" spans="1:9" ht="26.25" customHeight="1">
      <c r="A48" s="166"/>
      <c r="B48" s="180"/>
      <c r="C48" s="168" t="s">
        <v>124</v>
      </c>
      <c r="D48" s="16" t="s">
        <v>125</v>
      </c>
      <c r="E48" s="1"/>
      <c r="F48" s="32">
        <v>172.4</v>
      </c>
      <c r="G48" s="105">
        <v>117.9</v>
      </c>
      <c r="H48" s="33">
        <v>106.4</v>
      </c>
      <c r="I48" s="11"/>
    </row>
    <row r="49" spans="1:9" ht="26.25" customHeight="1">
      <c r="A49" s="166"/>
      <c r="B49" s="181"/>
      <c r="C49" s="168"/>
      <c r="D49" s="16" t="s">
        <v>126</v>
      </c>
      <c r="E49" s="1"/>
      <c r="F49" s="32">
        <v>43.8</v>
      </c>
      <c r="G49" s="105">
        <v>47.4</v>
      </c>
      <c r="H49" s="33">
        <v>43.2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2"/>
      <c r="G50" s="105"/>
      <c r="H50" s="33"/>
      <c r="I50" s="11"/>
    </row>
    <row r="51" spans="1:9" ht="26.25" customHeight="1">
      <c r="A51" s="166"/>
      <c r="B51" s="184"/>
      <c r="C51" s="185"/>
      <c r="D51" s="16" t="s">
        <v>129</v>
      </c>
      <c r="E51" s="1"/>
      <c r="F51" s="24">
        <v>316</v>
      </c>
      <c r="G51" s="101">
        <v>316</v>
      </c>
      <c r="H51" s="25">
        <v>316</v>
      </c>
      <c r="I51" s="11"/>
    </row>
    <row r="52" spans="1:9" ht="26.25" customHeight="1" thickBot="1">
      <c r="A52" s="167"/>
      <c r="B52" s="186"/>
      <c r="C52" s="187"/>
      <c r="D52" s="34" t="s">
        <v>130</v>
      </c>
      <c r="E52" s="3"/>
      <c r="F52" s="119">
        <v>32964</v>
      </c>
      <c r="G52" s="120">
        <v>32964</v>
      </c>
      <c r="H52" s="121">
        <v>32964</v>
      </c>
      <c r="I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21">
        <v>1</v>
      </c>
      <c r="G53" s="92">
        <v>1</v>
      </c>
      <c r="H53" s="22"/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4"/>
      <c r="G54" s="101"/>
      <c r="H54" s="25">
        <v>1</v>
      </c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0">
        <f>F53+F54</f>
        <v>1</v>
      </c>
      <c r="G55" s="107">
        <f>G53+G54</f>
        <v>1</v>
      </c>
      <c r="H55" s="41">
        <f>H53+H54</f>
        <v>1</v>
      </c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5" zoomScaleSheetLayoutView="85" workbookViewId="0" topLeftCell="A1">
      <selection activeCell="A4" sqref="A4:D4"/>
    </sheetView>
  </sheetViews>
  <sheetFormatPr defaultColWidth="9.00390625" defaultRowHeight="26.25" customHeight="1"/>
  <cols>
    <col min="1" max="3" width="4.125" style="5" customWidth="1"/>
    <col min="4" max="4" width="24.125" style="5" customWidth="1"/>
    <col min="5" max="5" width="4.50390625" style="5" bestFit="1" customWidth="1"/>
    <col min="6" max="8" width="12.625" style="5" customWidth="1"/>
    <col min="9" max="9" width="2.125" style="5" customWidth="1"/>
    <col min="10" max="11" width="2.875" style="5" bestFit="1" customWidth="1"/>
    <col min="12" max="12" width="5.25390625" style="5" bestFit="1" customWidth="1"/>
    <col min="13" max="13" width="21.625" style="5" customWidth="1"/>
    <col min="14" max="14" width="3.375" style="5" bestFit="1" customWidth="1"/>
    <col min="15" max="17" width="12.625" style="5" customWidth="1"/>
    <col min="18" max="16384" width="9.00390625" style="5" customWidth="1"/>
  </cols>
  <sheetData>
    <row r="1" spans="1:17" ht="26.25" customHeight="1">
      <c r="A1" s="150" t="s">
        <v>173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6:15" ht="19.5" customHeight="1"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38.25" customHeight="1" thickBot="1">
      <c r="A3" s="7" t="s">
        <v>205</v>
      </c>
      <c r="P3" s="5" t="s">
        <v>5</v>
      </c>
    </row>
    <row r="4" spans="1:17" ht="26.25" customHeight="1" thickBot="1">
      <c r="A4" s="151" t="s">
        <v>6</v>
      </c>
      <c r="B4" s="131"/>
      <c r="C4" s="131"/>
      <c r="D4" s="131"/>
      <c r="E4" s="4"/>
      <c r="F4" s="8" t="s">
        <v>7</v>
      </c>
      <c r="G4" s="9" t="s">
        <v>8</v>
      </c>
      <c r="H4" s="10" t="s">
        <v>9</v>
      </c>
      <c r="I4" s="11"/>
      <c r="J4" s="151" t="s">
        <v>6</v>
      </c>
      <c r="K4" s="131"/>
      <c r="L4" s="131"/>
      <c r="M4" s="131"/>
      <c r="N4" s="4"/>
      <c r="O4" s="8" t="s">
        <v>7</v>
      </c>
      <c r="P4" s="9" t="s">
        <v>8</v>
      </c>
      <c r="Q4" s="10" t="s">
        <v>9</v>
      </c>
    </row>
    <row r="5" spans="1:17" ht="26.25" customHeight="1" thickBot="1">
      <c r="A5" s="151" t="s">
        <v>10</v>
      </c>
      <c r="B5" s="131"/>
      <c r="C5" s="131"/>
      <c r="D5" s="131"/>
      <c r="E5" s="4"/>
      <c r="F5" s="152">
        <v>33695</v>
      </c>
      <c r="G5" s="153"/>
      <c r="H5" s="154"/>
      <c r="I5" s="11"/>
      <c r="J5" s="155" t="s">
        <v>11</v>
      </c>
      <c r="K5" s="158" t="s">
        <v>12</v>
      </c>
      <c r="L5" s="158"/>
      <c r="M5" s="158"/>
      <c r="N5" s="12" t="s">
        <v>13</v>
      </c>
      <c r="O5" s="13">
        <v>10359</v>
      </c>
      <c r="P5" s="14">
        <v>10295</v>
      </c>
      <c r="Q5" s="15">
        <v>10992</v>
      </c>
    </row>
    <row r="6" spans="1:17" ht="26.25" customHeight="1" thickBot="1">
      <c r="A6" s="151" t="s">
        <v>14</v>
      </c>
      <c r="B6" s="131"/>
      <c r="C6" s="131"/>
      <c r="D6" s="131"/>
      <c r="E6" s="4"/>
      <c r="F6" s="152">
        <v>36251</v>
      </c>
      <c r="G6" s="153"/>
      <c r="H6" s="154"/>
      <c r="I6" s="11"/>
      <c r="J6" s="156"/>
      <c r="K6" s="146" t="s">
        <v>15</v>
      </c>
      <c r="L6" s="161" t="s">
        <v>16</v>
      </c>
      <c r="M6" s="149"/>
      <c r="N6" s="1" t="s">
        <v>17</v>
      </c>
      <c r="O6" s="17">
        <v>3704</v>
      </c>
      <c r="P6" s="18">
        <v>3726</v>
      </c>
      <c r="Q6" s="19">
        <v>4043</v>
      </c>
    </row>
    <row r="7" spans="1:17" ht="26.25" customHeight="1">
      <c r="A7" s="155" t="s">
        <v>18</v>
      </c>
      <c r="B7" s="162" t="s">
        <v>19</v>
      </c>
      <c r="C7" s="158"/>
      <c r="D7" s="158"/>
      <c r="E7" s="12" t="s">
        <v>20</v>
      </c>
      <c r="F7" s="20">
        <v>23740</v>
      </c>
      <c r="G7" s="21">
        <v>23366</v>
      </c>
      <c r="H7" s="22">
        <v>23032</v>
      </c>
      <c r="I7" s="11"/>
      <c r="J7" s="156"/>
      <c r="K7" s="147"/>
      <c r="L7" s="146" t="s">
        <v>21</v>
      </c>
      <c r="M7" s="16" t="s">
        <v>22</v>
      </c>
      <c r="N7" s="1"/>
      <c r="O7" s="17">
        <v>3704</v>
      </c>
      <c r="P7" s="18">
        <v>3726</v>
      </c>
      <c r="Q7" s="19">
        <v>4043</v>
      </c>
    </row>
    <row r="8" spans="1:17" ht="26.25" customHeight="1">
      <c r="A8" s="156"/>
      <c r="B8" s="161" t="s">
        <v>23</v>
      </c>
      <c r="C8" s="149"/>
      <c r="D8" s="149"/>
      <c r="E8" s="1"/>
      <c r="F8" s="23">
        <v>627</v>
      </c>
      <c r="G8" s="24">
        <v>644</v>
      </c>
      <c r="H8" s="25">
        <v>645</v>
      </c>
      <c r="I8" s="26"/>
      <c r="J8" s="156"/>
      <c r="K8" s="147"/>
      <c r="L8" s="147"/>
      <c r="M8" s="16" t="s">
        <v>24</v>
      </c>
      <c r="N8" s="1"/>
      <c r="O8" s="17"/>
      <c r="P8" s="18"/>
      <c r="Q8" s="19"/>
    </row>
    <row r="9" spans="1:17" ht="26.25" customHeight="1">
      <c r="A9" s="156"/>
      <c r="B9" s="161" t="s">
        <v>25</v>
      </c>
      <c r="C9" s="149"/>
      <c r="D9" s="149"/>
      <c r="E9" s="1" t="s">
        <v>26</v>
      </c>
      <c r="F9" s="23">
        <v>627</v>
      </c>
      <c r="G9" s="24">
        <v>644</v>
      </c>
      <c r="H9" s="25">
        <v>645</v>
      </c>
      <c r="I9" s="11"/>
      <c r="J9" s="156"/>
      <c r="K9" s="147"/>
      <c r="L9" s="148"/>
      <c r="M9" s="16" t="s">
        <v>27</v>
      </c>
      <c r="N9" s="1" t="s">
        <v>28</v>
      </c>
      <c r="O9" s="17"/>
      <c r="P9" s="18"/>
      <c r="Q9" s="19"/>
    </row>
    <row r="10" spans="1:17" ht="26.25" customHeight="1">
      <c r="A10" s="156"/>
      <c r="B10" s="161" t="s">
        <v>29</v>
      </c>
      <c r="C10" s="149"/>
      <c r="D10" s="149"/>
      <c r="E10" s="1" t="s">
        <v>30</v>
      </c>
      <c r="F10" s="27">
        <f>IF(F9=0,0,F9/F7)</f>
        <v>0.02641112047177759</v>
      </c>
      <c r="G10" s="28">
        <f>IF(G9=0,0,G9/G7)</f>
        <v>0.02756141402037148</v>
      </c>
      <c r="H10" s="29">
        <f>IF(H9=0,0,H9/H7)</f>
        <v>0.028004515456755818</v>
      </c>
      <c r="I10" s="11"/>
      <c r="J10" s="156"/>
      <c r="K10" s="148"/>
      <c r="L10" s="159" t="s">
        <v>31</v>
      </c>
      <c r="M10" s="160"/>
      <c r="N10" s="2"/>
      <c r="O10" s="17">
        <v>6655</v>
      </c>
      <c r="P10" s="18">
        <v>6569</v>
      </c>
      <c r="Q10" s="19">
        <v>6949</v>
      </c>
    </row>
    <row r="11" spans="1:17" ht="26.25" customHeight="1">
      <c r="A11" s="156"/>
      <c r="B11" s="161" t="s">
        <v>32</v>
      </c>
      <c r="C11" s="149"/>
      <c r="D11" s="149"/>
      <c r="E11" s="1" t="s">
        <v>33</v>
      </c>
      <c r="F11" s="23">
        <v>392</v>
      </c>
      <c r="G11" s="24">
        <v>392</v>
      </c>
      <c r="H11" s="25">
        <v>406</v>
      </c>
      <c r="I11" s="11"/>
      <c r="J11" s="156"/>
      <c r="K11" s="149" t="s">
        <v>34</v>
      </c>
      <c r="L11" s="149"/>
      <c r="M11" s="149"/>
      <c r="N11" s="1" t="s">
        <v>195</v>
      </c>
      <c r="O11" s="30">
        <v>10242</v>
      </c>
      <c r="P11" s="18">
        <v>10295</v>
      </c>
      <c r="Q11" s="19">
        <v>10992</v>
      </c>
    </row>
    <row r="12" spans="1:17" ht="26.25" customHeight="1">
      <c r="A12" s="156"/>
      <c r="B12" s="161" t="s">
        <v>36</v>
      </c>
      <c r="C12" s="149"/>
      <c r="D12" s="149"/>
      <c r="E12" s="1" t="s">
        <v>37</v>
      </c>
      <c r="F12" s="27">
        <f>IF(F11=0,0,F11/F9)</f>
        <v>0.6251993620414673</v>
      </c>
      <c r="G12" s="28">
        <f>IF(G11=0,0,G11/G9)</f>
        <v>0.6086956521739131</v>
      </c>
      <c r="H12" s="29">
        <f>IF(H11=0,0,H11/H9)</f>
        <v>0.6294573643410852</v>
      </c>
      <c r="I12" s="11"/>
      <c r="J12" s="156"/>
      <c r="K12" s="146" t="s">
        <v>38</v>
      </c>
      <c r="L12" s="161" t="s">
        <v>39</v>
      </c>
      <c r="M12" s="149"/>
      <c r="N12" s="1"/>
      <c r="O12" s="17">
        <v>2901</v>
      </c>
      <c r="P12" s="18">
        <v>2773</v>
      </c>
      <c r="Q12" s="19">
        <v>3222</v>
      </c>
    </row>
    <row r="13" spans="1:17" ht="26.25" customHeight="1">
      <c r="A13" s="156"/>
      <c r="B13" s="161" t="s">
        <v>40</v>
      </c>
      <c r="C13" s="149"/>
      <c r="D13" s="149"/>
      <c r="E13" s="1"/>
      <c r="F13" s="31">
        <v>126</v>
      </c>
      <c r="G13" s="32">
        <v>126</v>
      </c>
      <c r="H13" s="33">
        <v>126</v>
      </c>
      <c r="I13" s="11"/>
      <c r="J13" s="156"/>
      <c r="K13" s="147"/>
      <c r="L13" s="146" t="s">
        <v>41</v>
      </c>
      <c r="M13" s="16" t="s">
        <v>42</v>
      </c>
      <c r="N13" s="1"/>
      <c r="O13" s="17">
        <v>1209</v>
      </c>
      <c r="P13" s="18">
        <v>1112</v>
      </c>
      <c r="Q13" s="19">
        <v>1121</v>
      </c>
    </row>
    <row r="14" spans="1:17" ht="26.25" customHeight="1">
      <c r="A14" s="156"/>
      <c r="B14" s="161" t="s">
        <v>43</v>
      </c>
      <c r="C14" s="149"/>
      <c r="D14" s="149"/>
      <c r="E14" s="1"/>
      <c r="F14" s="31">
        <v>43</v>
      </c>
      <c r="G14" s="32">
        <v>43</v>
      </c>
      <c r="H14" s="33">
        <v>43</v>
      </c>
      <c r="I14" s="11"/>
      <c r="J14" s="156"/>
      <c r="K14" s="147"/>
      <c r="L14" s="148"/>
      <c r="M14" s="16" t="s">
        <v>44</v>
      </c>
      <c r="N14" s="1"/>
      <c r="O14" s="17"/>
      <c r="P14" s="18"/>
      <c r="Q14" s="19"/>
    </row>
    <row r="15" spans="1:17" ht="26.25" customHeight="1" thickBot="1">
      <c r="A15" s="157"/>
      <c r="B15" s="163" t="s">
        <v>45</v>
      </c>
      <c r="C15" s="164"/>
      <c r="D15" s="164"/>
      <c r="E15" s="3"/>
      <c r="F15" s="35">
        <v>43</v>
      </c>
      <c r="G15" s="36">
        <v>43</v>
      </c>
      <c r="H15" s="37">
        <v>43</v>
      </c>
      <c r="I15" s="11"/>
      <c r="J15" s="156"/>
      <c r="K15" s="148"/>
      <c r="L15" s="159" t="s">
        <v>46</v>
      </c>
      <c r="M15" s="160"/>
      <c r="N15" s="2"/>
      <c r="O15" s="17">
        <v>7341</v>
      </c>
      <c r="P15" s="18">
        <v>7522</v>
      </c>
      <c r="Q15" s="19">
        <v>7770</v>
      </c>
    </row>
    <row r="16" spans="1:17" ht="26.25" customHeight="1" thickBot="1">
      <c r="A16" s="165" t="s">
        <v>47</v>
      </c>
      <c r="B16" s="162" t="s">
        <v>48</v>
      </c>
      <c r="C16" s="158"/>
      <c r="D16" s="158"/>
      <c r="E16" s="12"/>
      <c r="F16" s="38">
        <v>966414</v>
      </c>
      <c r="G16" s="21">
        <v>1010590</v>
      </c>
      <c r="H16" s="22">
        <v>1028210</v>
      </c>
      <c r="I16" s="11"/>
      <c r="J16" s="157"/>
      <c r="K16" s="163" t="s">
        <v>49</v>
      </c>
      <c r="L16" s="164"/>
      <c r="M16" s="164"/>
      <c r="N16" s="3" t="s">
        <v>50</v>
      </c>
      <c r="O16" s="39">
        <f>O5-O11</f>
        <v>117</v>
      </c>
      <c r="P16" s="40">
        <f>P5-P11</f>
        <v>0</v>
      </c>
      <c r="Q16" s="41">
        <f>Q5-Q11</f>
        <v>0</v>
      </c>
    </row>
    <row r="17" spans="1:17" ht="26.25" customHeight="1">
      <c r="A17" s="166"/>
      <c r="B17" s="168" t="s">
        <v>51</v>
      </c>
      <c r="C17" s="161" t="s">
        <v>52</v>
      </c>
      <c r="D17" s="149"/>
      <c r="E17" s="1"/>
      <c r="F17" s="23">
        <v>297377</v>
      </c>
      <c r="G17" s="24">
        <v>315977</v>
      </c>
      <c r="H17" s="25">
        <v>324377</v>
      </c>
      <c r="I17" s="11"/>
      <c r="J17" s="155" t="s">
        <v>53</v>
      </c>
      <c r="K17" s="169" t="s">
        <v>54</v>
      </c>
      <c r="L17" s="170"/>
      <c r="M17" s="170"/>
      <c r="N17" s="12" t="s">
        <v>55</v>
      </c>
      <c r="O17" s="13">
        <v>49009</v>
      </c>
      <c r="P17" s="14">
        <v>57621</v>
      </c>
      <c r="Q17" s="15">
        <v>34713</v>
      </c>
    </row>
    <row r="18" spans="1:17" ht="26.25" customHeight="1">
      <c r="A18" s="166"/>
      <c r="B18" s="168"/>
      <c r="C18" s="161" t="s">
        <v>56</v>
      </c>
      <c r="D18" s="149"/>
      <c r="E18" s="1"/>
      <c r="F18" s="23">
        <v>417400</v>
      </c>
      <c r="G18" s="24">
        <v>438100</v>
      </c>
      <c r="H18" s="25">
        <v>447300</v>
      </c>
      <c r="I18" s="11"/>
      <c r="J18" s="156"/>
      <c r="K18" s="146" t="s">
        <v>41</v>
      </c>
      <c r="L18" s="161" t="s">
        <v>57</v>
      </c>
      <c r="M18" s="149"/>
      <c r="N18" s="1"/>
      <c r="O18" s="17">
        <v>20200</v>
      </c>
      <c r="P18" s="18">
        <v>25000</v>
      </c>
      <c r="Q18" s="19">
        <v>12600</v>
      </c>
    </row>
    <row r="19" spans="1:17" ht="26.25" customHeight="1">
      <c r="A19" s="166"/>
      <c r="B19" s="168"/>
      <c r="C19" s="161" t="s">
        <v>58</v>
      </c>
      <c r="D19" s="149"/>
      <c r="E19" s="1"/>
      <c r="F19" s="23">
        <v>47240</v>
      </c>
      <c r="G19" s="24">
        <v>49513</v>
      </c>
      <c r="H19" s="25">
        <v>52433</v>
      </c>
      <c r="I19" s="11"/>
      <c r="J19" s="156"/>
      <c r="K19" s="148"/>
      <c r="L19" s="161" t="s">
        <v>31</v>
      </c>
      <c r="M19" s="149"/>
      <c r="N19" s="1"/>
      <c r="O19" s="30">
        <v>3814</v>
      </c>
      <c r="P19" s="18">
        <v>3166</v>
      </c>
      <c r="Q19" s="19">
        <v>2970</v>
      </c>
    </row>
    <row r="20" spans="1:17" ht="26.25" customHeight="1">
      <c r="A20" s="166"/>
      <c r="B20" s="168"/>
      <c r="C20" s="161" t="s">
        <v>59</v>
      </c>
      <c r="D20" s="149"/>
      <c r="E20" s="1"/>
      <c r="F20" s="23">
        <v>204397</v>
      </c>
      <c r="G20" s="24">
        <v>207000</v>
      </c>
      <c r="H20" s="25">
        <v>204100</v>
      </c>
      <c r="I20" s="11"/>
      <c r="J20" s="156"/>
      <c r="K20" s="161" t="s">
        <v>60</v>
      </c>
      <c r="L20" s="149"/>
      <c r="M20" s="149"/>
      <c r="N20" s="42" t="s">
        <v>61</v>
      </c>
      <c r="O20" s="17">
        <v>49126</v>
      </c>
      <c r="P20" s="18">
        <v>57621</v>
      </c>
      <c r="Q20" s="19">
        <v>34713</v>
      </c>
    </row>
    <row r="21" spans="1:17" ht="26.25" customHeight="1" thickBot="1">
      <c r="A21" s="167"/>
      <c r="B21" s="163" t="s">
        <v>62</v>
      </c>
      <c r="C21" s="164"/>
      <c r="D21" s="164"/>
      <c r="E21" s="3"/>
      <c r="F21" s="43">
        <v>554755</v>
      </c>
      <c r="G21" s="40">
        <v>591955</v>
      </c>
      <c r="H21" s="41">
        <v>608776</v>
      </c>
      <c r="I21" s="11"/>
      <c r="J21" s="156"/>
      <c r="K21" s="146" t="s">
        <v>63</v>
      </c>
      <c r="L21" s="161" t="s">
        <v>0</v>
      </c>
      <c r="M21" s="149"/>
      <c r="N21" s="1"/>
      <c r="O21" s="17">
        <v>36435</v>
      </c>
      <c r="P21" s="18">
        <v>44213</v>
      </c>
      <c r="Q21" s="19">
        <v>21778</v>
      </c>
    </row>
    <row r="22" spans="1:17" ht="26.25" customHeight="1">
      <c r="A22" s="155" t="s">
        <v>64</v>
      </c>
      <c r="B22" s="162" t="s">
        <v>65</v>
      </c>
      <c r="C22" s="158"/>
      <c r="D22" s="158"/>
      <c r="E22" s="12"/>
      <c r="F22" s="44">
        <v>8</v>
      </c>
      <c r="G22" s="45">
        <v>9</v>
      </c>
      <c r="H22" s="46">
        <v>9</v>
      </c>
      <c r="I22" s="11"/>
      <c r="J22" s="156"/>
      <c r="K22" s="147"/>
      <c r="L22" s="47" t="s">
        <v>41</v>
      </c>
      <c r="M22" s="16" t="s">
        <v>66</v>
      </c>
      <c r="N22" s="1"/>
      <c r="O22" s="17"/>
      <c r="P22" s="18"/>
      <c r="Q22" s="19"/>
    </row>
    <row r="23" spans="1:17" ht="26.25" customHeight="1">
      <c r="A23" s="156"/>
      <c r="B23" s="161" t="s">
        <v>67</v>
      </c>
      <c r="C23" s="149"/>
      <c r="D23" s="149"/>
      <c r="E23" s="1"/>
      <c r="F23" s="51"/>
      <c r="G23" s="47"/>
      <c r="H23" s="52"/>
      <c r="I23" s="11"/>
      <c r="J23" s="156"/>
      <c r="K23" s="148"/>
      <c r="L23" s="161" t="s">
        <v>68</v>
      </c>
      <c r="M23" s="149"/>
      <c r="N23" s="1" t="s">
        <v>69</v>
      </c>
      <c r="O23" s="17">
        <v>12691</v>
      </c>
      <c r="P23" s="18">
        <v>13408</v>
      </c>
      <c r="Q23" s="19">
        <v>12935</v>
      </c>
    </row>
    <row r="24" spans="1:17" ht="26.25" customHeight="1" thickBot="1">
      <c r="A24" s="156"/>
      <c r="B24" s="161" t="s">
        <v>70</v>
      </c>
      <c r="C24" s="149"/>
      <c r="D24" s="149"/>
      <c r="E24" s="1"/>
      <c r="F24" s="51"/>
      <c r="G24" s="47"/>
      <c r="H24" s="52"/>
      <c r="I24" s="11"/>
      <c r="J24" s="157"/>
      <c r="K24" s="163" t="s">
        <v>71</v>
      </c>
      <c r="L24" s="164"/>
      <c r="M24" s="164"/>
      <c r="N24" s="3" t="s">
        <v>72</v>
      </c>
      <c r="O24" s="43">
        <f>O17-O20</f>
        <v>-117</v>
      </c>
      <c r="P24" s="40">
        <f>P17-P20</f>
        <v>0</v>
      </c>
      <c r="Q24" s="41">
        <f>Q17-Q20</f>
        <v>0</v>
      </c>
    </row>
    <row r="25" spans="1:17" ht="26.25" customHeight="1" thickBot="1">
      <c r="A25" s="156"/>
      <c r="B25" s="161" t="s">
        <v>73</v>
      </c>
      <c r="C25" s="149"/>
      <c r="D25" s="149"/>
      <c r="E25" s="1"/>
      <c r="F25" s="51"/>
      <c r="G25" s="47"/>
      <c r="H25" s="52"/>
      <c r="I25" s="11"/>
      <c r="J25" s="151" t="s">
        <v>74</v>
      </c>
      <c r="K25" s="131"/>
      <c r="L25" s="131"/>
      <c r="M25" s="131"/>
      <c r="N25" s="4" t="s">
        <v>75</v>
      </c>
      <c r="O25" s="53">
        <f>O16+O24</f>
        <v>0</v>
      </c>
      <c r="P25" s="54">
        <f>P16+P24</f>
        <v>0</v>
      </c>
      <c r="Q25" s="55">
        <f>Q16+Q24</f>
        <v>0</v>
      </c>
    </row>
    <row r="26" spans="1:17" ht="26.25" customHeight="1" thickBot="1">
      <c r="A26" s="156"/>
      <c r="B26" s="161" t="s">
        <v>76</v>
      </c>
      <c r="C26" s="149"/>
      <c r="D26" s="149"/>
      <c r="E26" s="1"/>
      <c r="F26" s="23"/>
      <c r="G26" s="24"/>
      <c r="H26" s="25"/>
      <c r="I26" s="11"/>
      <c r="J26" s="151" t="s">
        <v>77</v>
      </c>
      <c r="K26" s="131"/>
      <c r="L26" s="131"/>
      <c r="M26" s="131"/>
      <c r="N26" s="4" t="s">
        <v>78</v>
      </c>
      <c r="O26" s="56"/>
      <c r="P26" s="57"/>
      <c r="Q26" s="58"/>
    </row>
    <row r="27" spans="1:17" ht="26.25" customHeight="1" thickBot="1">
      <c r="A27" s="156"/>
      <c r="B27" s="171" t="s">
        <v>79</v>
      </c>
      <c r="C27" s="172"/>
      <c r="D27" s="16" t="s">
        <v>80</v>
      </c>
      <c r="E27" s="1"/>
      <c r="F27" s="31"/>
      <c r="G27" s="32"/>
      <c r="H27" s="33"/>
      <c r="I27" s="11"/>
      <c r="J27" s="151" t="s">
        <v>81</v>
      </c>
      <c r="K27" s="131"/>
      <c r="L27" s="131"/>
      <c r="M27" s="131"/>
      <c r="N27" s="4" t="s">
        <v>82</v>
      </c>
      <c r="O27" s="56"/>
      <c r="P27" s="57"/>
      <c r="Q27" s="58"/>
    </row>
    <row r="28" spans="1:17" ht="26.25" customHeight="1" thickBot="1">
      <c r="A28" s="156"/>
      <c r="B28" s="171"/>
      <c r="C28" s="172"/>
      <c r="D28" s="16" t="s">
        <v>83</v>
      </c>
      <c r="E28" s="1"/>
      <c r="F28" s="31"/>
      <c r="G28" s="32"/>
      <c r="H28" s="33"/>
      <c r="I28" s="11"/>
      <c r="J28" s="151" t="s">
        <v>84</v>
      </c>
      <c r="K28" s="131"/>
      <c r="L28" s="131"/>
      <c r="M28" s="131"/>
      <c r="N28" s="4" t="s">
        <v>85</v>
      </c>
      <c r="O28" s="56"/>
      <c r="P28" s="57"/>
      <c r="Q28" s="58"/>
    </row>
    <row r="29" spans="1:17" ht="26.25" customHeight="1" thickBot="1">
      <c r="A29" s="156"/>
      <c r="B29" s="171" t="s">
        <v>86</v>
      </c>
      <c r="C29" s="172"/>
      <c r="D29" s="16" t="s">
        <v>80</v>
      </c>
      <c r="E29" s="1"/>
      <c r="F29" s="31">
        <v>110</v>
      </c>
      <c r="G29" s="32">
        <v>114</v>
      </c>
      <c r="H29" s="33">
        <v>144</v>
      </c>
      <c r="I29" s="11"/>
      <c r="J29" s="151" t="s">
        <v>87</v>
      </c>
      <c r="K29" s="131"/>
      <c r="L29" s="131"/>
      <c r="M29" s="131"/>
      <c r="N29" s="4" t="s">
        <v>88</v>
      </c>
      <c r="O29" s="53">
        <f>O25-O26+O27-O28</f>
        <v>0</v>
      </c>
      <c r="P29" s="54">
        <f>P25-P26+P27-P28</f>
        <v>0</v>
      </c>
      <c r="Q29" s="55">
        <f>Q25-Q26+Q27-Q28</f>
        <v>0</v>
      </c>
    </row>
    <row r="30" spans="1:17" ht="26.25" customHeight="1" thickBot="1">
      <c r="A30" s="156"/>
      <c r="B30" s="171"/>
      <c r="C30" s="172"/>
      <c r="D30" s="16" t="s">
        <v>83</v>
      </c>
      <c r="E30" s="1"/>
      <c r="F30" s="31"/>
      <c r="G30" s="32"/>
      <c r="H30" s="33"/>
      <c r="I30" s="11"/>
      <c r="J30" s="151" t="s">
        <v>89</v>
      </c>
      <c r="K30" s="131"/>
      <c r="L30" s="131"/>
      <c r="M30" s="131"/>
      <c r="N30" s="4" t="s">
        <v>90</v>
      </c>
      <c r="O30" s="56"/>
      <c r="P30" s="57"/>
      <c r="Q30" s="58"/>
    </row>
    <row r="31" spans="1:17" ht="26.25" customHeight="1" thickBot="1">
      <c r="A31" s="156"/>
      <c r="B31" s="173" t="s">
        <v>91</v>
      </c>
      <c r="C31" s="174"/>
      <c r="D31" s="174"/>
      <c r="E31" s="1"/>
      <c r="F31" s="31">
        <v>87</v>
      </c>
      <c r="G31" s="32">
        <v>85</v>
      </c>
      <c r="H31" s="33">
        <v>98</v>
      </c>
      <c r="I31" s="11"/>
      <c r="J31" s="151" t="s">
        <v>92</v>
      </c>
      <c r="K31" s="131"/>
      <c r="L31" s="131"/>
      <c r="M31" s="131"/>
      <c r="N31" s="4" t="s">
        <v>93</v>
      </c>
      <c r="O31" s="53">
        <f>O29-O30</f>
        <v>0</v>
      </c>
      <c r="P31" s="54">
        <f>P29-P30</f>
        <v>0</v>
      </c>
      <c r="Q31" s="55">
        <f>Q29-Q30</f>
        <v>0</v>
      </c>
    </row>
    <row r="32" spans="1:17" ht="26.25" customHeight="1" thickBot="1">
      <c r="A32" s="156"/>
      <c r="B32" s="161" t="s">
        <v>94</v>
      </c>
      <c r="C32" s="149"/>
      <c r="D32" s="149"/>
      <c r="E32" s="1"/>
      <c r="F32" s="31">
        <v>32546</v>
      </c>
      <c r="G32" s="32">
        <v>31845</v>
      </c>
      <c r="H32" s="33">
        <v>31845</v>
      </c>
      <c r="I32" s="11"/>
      <c r="J32" s="151" t="s">
        <v>95</v>
      </c>
      <c r="K32" s="131"/>
      <c r="L32" s="131"/>
      <c r="M32" s="131"/>
      <c r="N32" s="4"/>
      <c r="O32" s="59">
        <f>IF(O5=0,0,O5/(O11+O23))</f>
        <v>0.45170714690620506</v>
      </c>
      <c r="P32" s="60">
        <f>IF(P5=0,0,P5/(P11+P23))</f>
        <v>0.4343332067670759</v>
      </c>
      <c r="Q32" s="61">
        <f>IF(Q5=0,0,Q5/(Q11+Q23))</f>
        <v>0.4593973335562335</v>
      </c>
    </row>
    <row r="33" spans="1:17" ht="26.25" customHeight="1" thickBot="1">
      <c r="A33" s="156"/>
      <c r="B33" s="168" t="s">
        <v>96</v>
      </c>
      <c r="C33" s="161" t="s">
        <v>97</v>
      </c>
      <c r="D33" s="149"/>
      <c r="E33" s="1"/>
      <c r="F33" s="31"/>
      <c r="G33" s="32"/>
      <c r="H33" s="33"/>
      <c r="I33" s="11"/>
      <c r="J33" s="151" t="s">
        <v>98</v>
      </c>
      <c r="K33" s="131"/>
      <c r="L33" s="131"/>
      <c r="M33" s="131"/>
      <c r="N33" s="4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6"/>
      <c r="B34" s="168"/>
      <c r="C34" s="161" t="s">
        <v>99</v>
      </c>
      <c r="D34" s="149"/>
      <c r="E34" s="1" t="s">
        <v>100</v>
      </c>
      <c r="F34" s="31">
        <v>32546</v>
      </c>
      <c r="G34" s="32">
        <v>31845</v>
      </c>
      <c r="H34" s="33">
        <v>31845</v>
      </c>
      <c r="I34" s="11"/>
      <c r="J34" s="151" t="s">
        <v>101</v>
      </c>
      <c r="K34" s="131"/>
      <c r="L34" s="131"/>
      <c r="M34" s="131"/>
      <c r="N34" s="4"/>
      <c r="O34" s="56">
        <v>10469</v>
      </c>
      <c r="P34" s="57">
        <v>9735</v>
      </c>
      <c r="Q34" s="58">
        <v>9919</v>
      </c>
    </row>
    <row r="35" spans="1:17" ht="26.25" customHeight="1" thickBot="1">
      <c r="A35" s="156"/>
      <c r="B35" s="161" t="s">
        <v>102</v>
      </c>
      <c r="C35" s="149"/>
      <c r="D35" s="149"/>
      <c r="E35" s="1" t="s">
        <v>103</v>
      </c>
      <c r="F35" s="31">
        <v>29333</v>
      </c>
      <c r="G35" s="32">
        <v>28804</v>
      </c>
      <c r="H35" s="33">
        <v>31824</v>
      </c>
      <c r="I35" s="11"/>
      <c r="J35" s="175" t="s">
        <v>104</v>
      </c>
      <c r="K35" s="176"/>
      <c r="L35" s="177" t="s">
        <v>105</v>
      </c>
      <c r="M35" s="178"/>
      <c r="N35" s="4"/>
      <c r="O35" s="56">
        <v>10469</v>
      </c>
      <c r="P35" s="57">
        <v>9735</v>
      </c>
      <c r="Q35" s="58">
        <v>9919</v>
      </c>
    </row>
    <row r="36" spans="1:17" ht="26.25" customHeight="1" thickBot="1">
      <c r="A36" s="157"/>
      <c r="B36" s="163" t="s">
        <v>106</v>
      </c>
      <c r="C36" s="164"/>
      <c r="D36" s="164"/>
      <c r="E36" s="3"/>
      <c r="F36" s="62">
        <f>IF(F35=0,0,F35/F34)</f>
        <v>0.9012781908683095</v>
      </c>
      <c r="G36" s="63">
        <f>IF(G35=0,0,G35/G34)</f>
        <v>0.9045062019155283</v>
      </c>
      <c r="H36" s="64">
        <f>IF(H35=0,0,H35/H34)</f>
        <v>0.9993405558172398</v>
      </c>
      <c r="I36" s="11"/>
      <c r="J36" s="151" t="s">
        <v>107</v>
      </c>
      <c r="K36" s="131"/>
      <c r="L36" s="131"/>
      <c r="M36" s="131"/>
      <c r="N36" s="4"/>
      <c r="O36" s="56">
        <v>406354</v>
      </c>
      <c r="P36" s="57">
        <v>417946</v>
      </c>
      <c r="Q36" s="58">
        <v>417613</v>
      </c>
    </row>
    <row r="37" spans="1:17" ht="26.25" customHeight="1">
      <c r="A37" s="165" t="s">
        <v>108</v>
      </c>
      <c r="B37" s="162" t="s">
        <v>109</v>
      </c>
      <c r="C37" s="158"/>
      <c r="D37" s="158"/>
      <c r="E37" s="12"/>
      <c r="F37" s="38"/>
      <c r="G37" s="21"/>
      <c r="H37" s="22"/>
      <c r="I37" s="11"/>
      <c r="J37" s="65"/>
      <c r="K37" s="65"/>
      <c r="L37" s="65"/>
      <c r="M37" s="65"/>
      <c r="N37" s="65"/>
      <c r="O37" s="65"/>
      <c r="P37" s="65"/>
      <c r="Q37" s="65"/>
    </row>
    <row r="38" spans="1:9" ht="26.25" customHeight="1">
      <c r="A38" s="166"/>
      <c r="B38" s="161" t="s">
        <v>110</v>
      </c>
      <c r="C38" s="149"/>
      <c r="D38" s="149"/>
      <c r="E38" s="1"/>
      <c r="F38" s="23">
        <v>12464</v>
      </c>
      <c r="G38" s="24">
        <v>13275</v>
      </c>
      <c r="H38" s="25">
        <v>12672</v>
      </c>
      <c r="I38" s="11"/>
    </row>
    <row r="39" spans="1:9" ht="26.25" customHeight="1">
      <c r="A39" s="166"/>
      <c r="B39" s="168" t="s">
        <v>111</v>
      </c>
      <c r="C39" s="161" t="s">
        <v>112</v>
      </c>
      <c r="D39" s="149"/>
      <c r="E39" s="1"/>
      <c r="F39" s="23">
        <v>2901</v>
      </c>
      <c r="G39" s="24">
        <v>2773</v>
      </c>
      <c r="H39" s="25">
        <v>3222</v>
      </c>
      <c r="I39" s="11"/>
    </row>
    <row r="40" spans="1:9" ht="26.25" customHeight="1">
      <c r="A40" s="166"/>
      <c r="B40" s="168"/>
      <c r="C40" s="161" t="s">
        <v>113</v>
      </c>
      <c r="D40" s="149"/>
      <c r="E40" s="1"/>
      <c r="F40" s="23">
        <v>9563</v>
      </c>
      <c r="G40" s="24">
        <v>10502</v>
      </c>
      <c r="H40" s="25">
        <v>9450</v>
      </c>
      <c r="I40" s="11"/>
    </row>
    <row r="41" spans="1:9" ht="26.25" customHeight="1">
      <c r="A41" s="166"/>
      <c r="B41" s="161" t="s">
        <v>114</v>
      </c>
      <c r="C41" s="149"/>
      <c r="D41" s="149"/>
      <c r="E41" s="1"/>
      <c r="F41" s="23">
        <v>10469</v>
      </c>
      <c r="G41" s="24">
        <v>10428</v>
      </c>
      <c r="H41" s="25">
        <v>11255</v>
      </c>
      <c r="I41" s="11"/>
    </row>
    <row r="42" spans="1:9" ht="26.25" customHeight="1" thickBot="1">
      <c r="A42" s="167"/>
      <c r="B42" s="163" t="s">
        <v>115</v>
      </c>
      <c r="C42" s="164"/>
      <c r="D42" s="164"/>
      <c r="E42" s="3"/>
      <c r="F42" s="43">
        <f>F37+F38+F41</f>
        <v>22933</v>
      </c>
      <c r="G42" s="40">
        <f>G37+G38+G41</f>
        <v>23703</v>
      </c>
      <c r="H42" s="41">
        <f>H37+H38+H41</f>
        <v>23927</v>
      </c>
      <c r="I42" s="11"/>
    </row>
    <row r="43" spans="1:9" ht="26.25" customHeight="1">
      <c r="A43" s="165" t="s">
        <v>116</v>
      </c>
      <c r="B43" s="179" t="s">
        <v>117</v>
      </c>
      <c r="C43" s="162" t="s">
        <v>118</v>
      </c>
      <c r="D43" s="158"/>
      <c r="E43" s="12"/>
      <c r="F43" s="122" t="s">
        <v>196</v>
      </c>
      <c r="G43" s="122" t="s">
        <v>196</v>
      </c>
      <c r="H43" s="123" t="s">
        <v>196</v>
      </c>
      <c r="I43" s="77"/>
    </row>
    <row r="44" spans="1:9" ht="26.25" customHeight="1">
      <c r="A44" s="166"/>
      <c r="B44" s="180"/>
      <c r="C44" s="161" t="s">
        <v>120</v>
      </c>
      <c r="D44" s="149"/>
      <c r="E44" s="1"/>
      <c r="F44" s="23">
        <v>2415</v>
      </c>
      <c r="G44" s="23">
        <v>2415</v>
      </c>
      <c r="H44" s="124">
        <v>2415</v>
      </c>
      <c r="I44" s="77"/>
    </row>
    <row r="45" spans="1:9" ht="26.25" customHeight="1">
      <c r="A45" s="166"/>
      <c r="B45" s="180"/>
      <c r="C45" s="161" t="s">
        <v>121</v>
      </c>
      <c r="D45" s="149"/>
      <c r="E45" s="1"/>
      <c r="F45" s="68">
        <v>34425</v>
      </c>
      <c r="G45" s="68">
        <v>34425</v>
      </c>
      <c r="H45" s="125">
        <v>34425</v>
      </c>
      <c r="I45" s="77"/>
    </row>
    <row r="46" spans="1:9" ht="26.25" customHeight="1">
      <c r="A46" s="166"/>
      <c r="B46" s="180"/>
      <c r="C46" s="161" t="s">
        <v>122</v>
      </c>
      <c r="D46" s="149"/>
      <c r="E46" s="1"/>
      <c r="F46" s="31">
        <v>126.3</v>
      </c>
      <c r="G46" s="32">
        <v>129.4</v>
      </c>
      <c r="H46" s="33">
        <v>127</v>
      </c>
      <c r="I46" s="11"/>
    </row>
    <row r="47" spans="1:9" ht="26.25" customHeight="1">
      <c r="A47" s="166"/>
      <c r="B47" s="180"/>
      <c r="C47" s="161" t="s">
        <v>123</v>
      </c>
      <c r="D47" s="149"/>
      <c r="E47" s="1"/>
      <c r="F47" s="31">
        <v>424.9</v>
      </c>
      <c r="G47" s="32">
        <v>460.9</v>
      </c>
      <c r="H47" s="33">
        <v>398.2</v>
      </c>
      <c r="I47" s="11"/>
    </row>
    <row r="48" spans="1:12" ht="26.25" customHeight="1">
      <c r="A48" s="166"/>
      <c r="B48" s="180"/>
      <c r="C48" s="168" t="s">
        <v>124</v>
      </c>
      <c r="D48" s="16" t="s">
        <v>125</v>
      </c>
      <c r="E48" s="1"/>
      <c r="F48" s="31">
        <v>98.9</v>
      </c>
      <c r="G48" s="32">
        <v>96.3</v>
      </c>
      <c r="H48" s="33">
        <v>101.2</v>
      </c>
      <c r="I48" s="11"/>
      <c r="L48" s="11"/>
    </row>
    <row r="49" spans="1:9" ht="26.25" customHeight="1">
      <c r="A49" s="166"/>
      <c r="B49" s="181"/>
      <c r="C49" s="168"/>
      <c r="D49" s="16" t="s">
        <v>126</v>
      </c>
      <c r="E49" s="1"/>
      <c r="F49" s="31">
        <v>326</v>
      </c>
      <c r="G49" s="32">
        <v>364.6</v>
      </c>
      <c r="H49" s="33">
        <v>297</v>
      </c>
      <c r="I49" s="11"/>
    </row>
    <row r="50" spans="1:9" ht="26.25" customHeight="1">
      <c r="A50" s="166"/>
      <c r="B50" s="182" t="s">
        <v>127</v>
      </c>
      <c r="C50" s="183"/>
      <c r="D50" s="16" t="s">
        <v>128</v>
      </c>
      <c r="E50" s="1"/>
      <c r="F50" s="31">
        <v>13</v>
      </c>
      <c r="G50" s="32">
        <v>11</v>
      </c>
      <c r="H50" s="33">
        <v>11</v>
      </c>
      <c r="I50" s="11"/>
    </row>
    <row r="51" spans="1:11" ht="26.25" customHeight="1">
      <c r="A51" s="166"/>
      <c r="B51" s="184"/>
      <c r="C51" s="185"/>
      <c r="D51" s="16" t="s">
        <v>129</v>
      </c>
      <c r="E51" s="1"/>
      <c r="F51" s="23">
        <v>470</v>
      </c>
      <c r="G51" s="24">
        <v>470</v>
      </c>
      <c r="H51" s="25">
        <v>470</v>
      </c>
      <c r="I51" s="11"/>
      <c r="K51" s="11"/>
    </row>
    <row r="52" spans="1:11" ht="26.25" customHeight="1" thickBot="1">
      <c r="A52" s="167"/>
      <c r="B52" s="186"/>
      <c r="C52" s="187"/>
      <c r="D52" s="34" t="s">
        <v>130</v>
      </c>
      <c r="E52" s="3"/>
      <c r="F52" s="70">
        <v>36251</v>
      </c>
      <c r="G52" s="70">
        <v>36251</v>
      </c>
      <c r="H52" s="126">
        <v>36251</v>
      </c>
      <c r="I52" s="77"/>
      <c r="K52" s="11"/>
    </row>
    <row r="53" spans="1:9" ht="26.25" customHeight="1">
      <c r="A53" s="165" t="s">
        <v>131</v>
      </c>
      <c r="B53" s="162" t="s">
        <v>132</v>
      </c>
      <c r="C53" s="158"/>
      <c r="D53" s="158"/>
      <c r="E53" s="12"/>
      <c r="F53" s="38"/>
      <c r="G53" s="21"/>
      <c r="H53" s="22"/>
      <c r="I53" s="11"/>
    </row>
    <row r="54" spans="1:9" ht="26.25" customHeight="1">
      <c r="A54" s="166"/>
      <c r="B54" s="161" t="s">
        <v>133</v>
      </c>
      <c r="C54" s="149"/>
      <c r="D54" s="149"/>
      <c r="E54" s="1"/>
      <c r="F54" s="23">
        <v>1</v>
      </c>
      <c r="G54" s="24">
        <v>1</v>
      </c>
      <c r="H54" s="25">
        <v>1</v>
      </c>
      <c r="I54" s="11"/>
    </row>
    <row r="55" spans="1:8" ht="26.25" customHeight="1" thickBot="1">
      <c r="A55" s="167"/>
      <c r="B55" s="163" t="s">
        <v>134</v>
      </c>
      <c r="C55" s="164"/>
      <c r="D55" s="164"/>
      <c r="E55" s="3"/>
      <c r="F55" s="43">
        <f>F53+F54</f>
        <v>1</v>
      </c>
      <c r="G55" s="40">
        <f>G53+G54</f>
        <v>1</v>
      </c>
      <c r="H55" s="41">
        <f>H53+H54</f>
        <v>1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B32:D32"/>
    <mergeCell ref="J32:M32"/>
    <mergeCell ref="B33:B34"/>
    <mergeCell ref="C33:D33"/>
    <mergeCell ref="J33:M33"/>
    <mergeCell ref="C34:D34"/>
    <mergeCell ref="J34:M34"/>
    <mergeCell ref="B29:C30"/>
    <mergeCell ref="J29:M29"/>
    <mergeCell ref="J30:M30"/>
    <mergeCell ref="B31:D31"/>
    <mergeCell ref="J31:M31"/>
    <mergeCell ref="J25:M25"/>
    <mergeCell ref="B26:D26"/>
    <mergeCell ref="J26:M26"/>
    <mergeCell ref="B27:C28"/>
    <mergeCell ref="J27:M27"/>
    <mergeCell ref="J28:M28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C19:D19"/>
    <mergeCell ref="L19:M19"/>
    <mergeCell ref="C20:D20"/>
    <mergeCell ref="K20:M20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2011-12-15T01:58:34Z</cp:lastPrinted>
  <dcterms:created xsi:type="dcterms:W3CDTF">2011-12-08T04:54:11Z</dcterms:created>
  <dcterms:modified xsi:type="dcterms:W3CDTF">2011-12-15T01:59:43Z</dcterms:modified>
  <cp:category/>
  <cp:version/>
  <cp:contentType/>
  <cp:contentStatus/>
</cp:coreProperties>
</file>