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H17" authorId="0">
      <text>
        <r>
          <rPr>
            <b/>
            <sz val="9"/>
            <rFont val="MS P ゴシック"/>
            <family val="3"/>
          </rPr>
          <t>端数調整</t>
        </r>
      </text>
    </comment>
    <comment ref="M20" authorId="0">
      <text>
        <r>
          <rPr>
            <b/>
            <sz val="9"/>
            <rFont val="MS P ゴシック"/>
            <family val="3"/>
          </rPr>
          <t>端数調整</t>
        </r>
      </text>
    </comment>
    <comment ref="Q28" authorId="0">
      <text>
        <r>
          <rPr>
            <b/>
            <sz val="9"/>
            <rFont val="MS P 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<sst xmlns="http://schemas.openxmlformats.org/spreadsheetml/2006/main" count="75" uniqueCount="38">
  <si>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</si>
  <si>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</si>
  <si>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</si>
  <si>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</si>
  <si>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</si>
  <si>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</si>
  <si>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</si>
  <si>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</si>
  <si>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</si>
  <si>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</si>
  <si>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</si>
  <si>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</si>
  <si>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</si>
  <si>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</si>
  <si>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</si>
  <si>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</si>
  <si>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</si>
  <si>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</si>
  <si>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</si>
  <si>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</si>
  <si>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</si>
  <si>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</si>
  <si>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</si>
  <si>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</si>
  <si>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</si>
  <si>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</si>
  <si>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</si>
  <si>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</si>
  <si>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</si>
  <si>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　　　公立学校、高等学校は県立学校、特別支援学校は公立学校。）</t>
  </si>
  <si>
    <t>-</t>
  </si>
  <si>
    <t>平成29年度6月現
計予算額（千円）</t>
  </si>
  <si>
    <t>　　・県民１人当たりの額はＨ29.1.1現在の県民数で､児童･生徒１人</t>
  </si>
  <si>
    <t>当たりの額は、Ｈ29.5.1現在の児童生徒数（小・中・義務教育学校は</t>
  </si>
  <si>
    <t>で、平成29年度6月現計予算額をそれぞれ除したものである。</t>
  </si>
  <si>
    <t>-</t>
  </si>
  <si>
    <t>-</t>
  </si>
  <si>
    <t>平成29年度6月現計予算額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</si>
</sst>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vertical="center"/>
    </xf>
    <xf numFmtId="3" fontId="43" fillId="33" borderId="11" xfId="0" applyNumberFormat="1" applyFont="1" applyFill="1" applyBorder="1" applyAlignment="1">
      <alignment vertical="center"/>
    </xf>
    <xf numFmtId="3" fontId="43" fillId="33" borderId="13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vertical="center" wrapText="1"/>
    </xf>
    <xf numFmtId="3" fontId="43" fillId="0" borderId="15" xfId="0" applyNumberFormat="1" applyFont="1" applyFill="1" applyBorder="1" applyAlignment="1">
      <alignment vertical="center"/>
    </xf>
    <xf numFmtId="3" fontId="43" fillId="0" borderId="16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right" vertical="center"/>
    </xf>
    <xf numFmtId="0" fontId="44" fillId="33" borderId="21" xfId="0" applyFont="1" applyFill="1" applyBorder="1" applyAlignment="1">
      <alignment horizontal="right" vertical="center"/>
    </xf>
    <xf numFmtId="3" fontId="43" fillId="33" borderId="22" xfId="0" applyNumberFormat="1" applyFont="1" applyFill="1" applyBorder="1" applyAlignment="1">
      <alignment vertical="center"/>
    </xf>
    <xf numFmtId="3" fontId="43" fillId="33" borderId="23" xfId="0" applyNumberFormat="1" applyFont="1" applyFill="1" applyBorder="1" applyAlignment="1">
      <alignment vertical="center"/>
    </xf>
    <xf numFmtId="0" fontId="43" fillId="33" borderId="24" xfId="0" applyFont="1" applyFill="1" applyBorder="1" applyAlignment="1">
      <alignment vertical="center"/>
    </xf>
    <xf numFmtId="0" fontId="43" fillId="33" borderId="25" xfId="0" applyFont="1" applyFill="1" applyBorder="1" applyAlignment="1">
      <alignment vertical="center"/>
    </xf>
    <xf numFmtId="10" fontId="43" fillId="33" borderId="11" xfId="0" applyNumberFormat="1" applyFont="1" applyFill="1" applyBorder="1" applyAlignment="1">
      <alignment vertical="center"/>
    </xf>
    <xf numFmtId="10" fontId="43" fillId="33" borderId="26" xfId="0" applyNumberFormat="1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4" fontId="43" fillId="33" borderId="11" xfId="0" applyNumberFormat="1" applyFont="1" applyFill="1" applyBorder="1" applyAlignment="1">
      <alignment vertical="center"/>
    </xf>
    <xf numFmtId="4" fontId="43" fillId="33" borderId="10" xfId="0" applyNumberFormat="1" applyFont="1" applyFill="1" applyBorder="1" applyAlignment="1">
      <alignment vertical="center"/>
    </xf>
    <xf numFmtId="3" fontId="43" fillId="33" borderId="11" xfId="0" applyNumberFormat="1" applyFont="1" applyFill="1" applyBorder="1" applyAlignment="1">
      <alignment horizontal="right" vertical="center"/>
    </xf>
    <xf numFmtId="3" fontId="43" fillId="33" borderId="10" xfId="0" applyNumberFormat="1" applyFont="1" applyFill="1" applyBorder="1" applyAlignment="1">
      <alignment horizontal="right" vertical="center"/>
    </xf>
    <xf numFmtId="4" fontId="43" fillId="33" borderId="11" xfId="0" applyNumberFormat="1" applyFont="1" applyFill="1" applyBorder="1" applyAlignment="1">
      <alignment horizontal="right" vertical="center"/>
    </xf>
    <xf numFmtId="0" fontId="43" fillId="33" borderId="17" xfId="0" applyFont="1" applyFill="1" applyBorder="1" applyAlignment="1">
      <alignment horizontal="center" vertical="center"/>
    </xf>
    <xf numFmtId="4" fontId="43" fillId="33" borderId="16" xfId="0" applyNumberFormat="1" applyFont="1" applyFill="1" applyBorder="1" applyAlignment="1">
      <alignment horizontal="right" vertical="center"/>
    </xf>
    <xf numFmtId="4" fontId="43" fillId="33" borderId="15" xfId="0" applyNumberFormat="1" applyFont="1" applyFill="1" applyBorder="1" applyAlignment="1">
      <alignment vertical="center"/>
    </xf>
    <xf numFmtId="4" fontId="43" fillId="33" borderId="13" xfId="0" applyNumberFormat="1" applyFont="1" applyFill="1" applyBorder="1" applyAlignment="1">
      <alignment vertical="center"/>
    </xf>
    <xf numFmtId="3" fontId="43" fillId="33" borderId="13" xfId="0" applyNumberFormat="1" applyFont="1" applyFill="1" applyBorder="1" applyAlignment="1">
      <alignment vertical="center"/>
    </xf>
    <xf numFmtId="4" fontId="43" fillId="33" borderId="17" xfId="0" applyNumberFormat="1" applyFont="1" applyFill="1" applyBorder="1" applyAlignment="1">
      <alignment vertical="center"/>
    </xf>
    <xf numFmtId="0" fontId="44" fillId="33" borderId="21" xfId="0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right" vertical="center"/>
    </xf>
    <xf numFmtId="3" fontId="43" fillId="33" borderId="23" xfId="0" applyNumberFormat="1" applyFont="1" applyFill="1" applyBorder="1" applyAlignment="1">
      <alignment vertical="center"/>
    </xf>
    <xf numFmtId="3" fontId="43" fillId="33" borderId="22" xfId="0" applyNumberFormat="1" applyFont="1" applyFill="1" applyBorder="1" applyAlignment="1">
      <alignment vertical="center"/>
    </xf>
    <xf numFmtId="4" fontId="43" fillId="33" borderId="13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vertical="center"/>
    </xf>
    <xf numFmtId="3" fontId="43" fillId="33" borderId="13" xfId="0" applyNumberFormat="1" applyFont="1" applyFill="1" applyBorder="1" applyAlignment="1">
      <alignment horizontal="right" vertical="center"/>
    </xf>
    <xf numFmtId="3" fontId="43" fillId="33" borderId="10" xfId="0" applyNumberFormat="1" applyFont="1" applyFill="1" applyBorder="1" applyAlignment="1">
      <alignment horizontal="right" vertical="center"/>
    </xf>
    <xf numFmtId="0" fontId="44" fillId="33" borderId="27" xfId="0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right" vertical="center"/>
    </xf>
    <xf numFmtId="10" fontId="43" fillId="33" borderId="13" xfId="0" applyNumberFormat="1" applyFont="1" applyFill="1" applyBorder="1" applyAlignment="1">
      <alignment vertical="center"/>
    </xf>
    <xf numFmtId="3" fontId="43" fillId="33" borderId="17" xfId="0" applyNumberFormat="1" applyFont="1" applyFill="1" applyBorder="1" applyAlignment="1">
      <alignment horizontal="right" vertical="center"/>
    </xf>
    <xf numFmtId="4" fontId="43" fillId="33" borderId="17" xfId="0" applyNumberFormat="1" applyFont="1" applyFill="1" applyBorder="1" applyAlignment="1">
      <alignment horizontal="right" vertical="center"/>
    </xf>
    <xf numFmtId="4" fontId="43" fillId="33" borderId="15" xfId="0" applyNumberFormat="1" applyFont="1" applyFill="1" applyBorder="1" applyAlignment="1">
      <alignment horizontal="right" vertical="center"/>
    </xf>
    <xf numFmtId="176" fontId="43" fillId="33" borderId="10" xfId="0" applyNumberFormat="1" applyFont="1" applyFill="1" applyBorder="1" applyAlignment="1">
      <alignment horizontal="right" vertical="center"/>
    </xf>
    <xf numFmtId="176" fontId="43" fillId="33" borderId="11" xfId="0" applyNumberFormat="1" applyFont="1" applyFill="1" applyBorder="1" applyAlignment="1">
      <alignment horizontal="right" vertical="center"/>
    </xf>
    <xf numFmtId="3" fontId="43" fillId="33" borderId="10" xfId="0" applyNumberFormat="1" applyFont="1" applyFill="1" applyBorder="1" applyAlignment="1">
      <alignment vertical="center"/>
    </xf>
    <xf numFmtId="10" fontId="43" fillId="33" borderId="10" xfId="0" applyNumberFormat="1" applyFont="1" applyFill="1" applyBorder="1" applyAlignment="1">
      <alignment vertical="center"/>
    </xf>
    <xf numFmtId="0" fontId="43" fillId="33" borderId="26" xfId="0" applyFont="1" applyFill="1" applyBorder="1" applyAlignment="1">
      <alignment horizontal="distributed" vertical="center"/>
    </xf>
    <xf numFmtId="0" fontId="43" fillId="33" borderId="28" xfId="0" applyFont="1" applyFill="1" applyBorder="1" applyAlignment="1">
      <alignment horizontal="distributed" vertical="center"/>
    </xf>
    <xf numFmtId="3" fontId="43" fillId="33" borderId="11" xfId="0" applyNumberFormat="1" applyFont="1" applyFill="1" applyBorder="1" applyAlignment="1">
      <alignment vertical="center"/>
    </xf>
    <xf numFmtId="176" fontId="43" fillId="33" borderId="13" xfId="0" applyNumberFormat="1" applyFont="1" applyFill="1" applyBorder="1" applyAlignment="1">
      <alignment vertical="center"/>
    </xf>
    <xf numFmtId="176" fontId="43" fillId="33" borderId="17" xfId="0" applyNumberFormat="1" applyFont="1" applyFill="1" applyBorder="1" applyAlignment="1">
      <alignment vertical="center"/>
    </xf>
    <xf numFmtId="9" fontId="43" fillId="33" borderId="13" xfId="0" applyNumberFormat="1" applyFont="1" applyFill="1" applyBorder="1" applyAlignment="1">
      <alignment vertical="center"/>
    </xf>
    <xf numFmtId="3" fontId="43" fillId="0" borderId="13" xfId="0" applyNumberFormat="1" applyFont="1" applyFill="1" applyBorder="1" applyAlignment="1">
      <alignment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3" fontId="43" fillId="33" borderId="26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3" fontId="43" fillId="0" borderId="26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3" fontId="43" fillId="33" borderId="15" xfId="0" applyNumberFormat="1" applyFont="1" applyFill="1" applyBorder="1" applyAlignment="1">
      <alignment horizontal="right" vertical="center"/>
    </xf>
    <xf numFmtId="3" fontId="43" fillId="33" borderId="28" xfId="0" applyNumberFormat="1" applyFont="1" applyFill="1" applyBorder="1" applyAlignment="1">
      <alignment horizontal="right" vertical="center"/>
    </xf>
    <xf numFmtId="0" fontId="43" fillId="33" borderId="32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right" vertical="center"/>
    </xf>
    <xf numFmtId="3" fontId="43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zoomScale="150" zoomScaleNormal="150" zoomScaleSheetLayoutView="115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1.00390625" style="3" customWidth="1"/>
    <col min="3" max="3" width="5.25390625" style="3" customWidth="1"/>
    <col min="4" max="4" width="3.50390625" style="3" customWidth="1"/>
    <col min="5" max="5" width="6.00390625" style="3" customWidth="1"/>
    <col min="6" max="6" width="2.00390625" style="3" customWidth="1"/>
    <col min="7" max="7" width="7.50390625" style="3" customWidth="1"/>
    <col min="8" max="8" width="0.74609375" style="3" customWidth="1"/>
    <col min="9" max="9" width="8.25390625" style="3" customWidth="1"/>
    <col min="10" max="11" width="8.75390625" style="3" customWidth="1"/>
    <col min="12" max="12" width="0.74609375" style="3" customWidth="1"/>
    <col min="13" max="13" width="8.75390625" style="3" customWidth="1"/>
    <col min="14" max="14" width="1.4921875" style="3" customWidth="1"/>
    <col min="15" max="15" width="7.50390625" style="3" customWidth="1"/>
    <col min="16" max="16" width="1.12109375" style="3" customWidth="1"/>
    <col min="17" max="17" width="8.75390625" style="3" customWidth="1"/>
    <col min="18" max="16384" width="9.00390625" style="3" customWidth="1"/>
  </cols>
  <sheetData>
    <row r="1" spans="1:17" ht="1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86" t="s">
        <v>2</v>
      </c>
      <c r="B2" s="98" t="s">
        <v>0</v>
      </c>
      <c r="C2" s="98"/>
      <c r="D2" s="98"/>
      <c r="E2" s="98" t="s">
        <v>4</v>
      </c>
      <c r="F2" s="98"/>
      <c r="G2" s="87" t="s">
        <v>5</v>
      </c>
      <c r="H2" s="87"/>
      <c r="I2" s="87"/>
      <c r="J2" s="87"/>
      <c r="K2" s="87"/>
      <c r="L2" s="87"/>
      <c r="M2" s="87"/>
      <c r="N2" s="98" t="s">
        <v>6</v>
      </c>
      <c r="O2" s="98"/>
      <c r="P2" s="86" t="s">
        <v>7</v>
      </c>
      <c r="Q2" s="86"/>
    </row>
    <row r="3" spans="1:17" ht="13.5">
      <c r="A3" s="82"/>
      <c r="B3" s="58"/>
      <c r="C3" s="58"/>
      <c r="D3" s="58"/>
      <c r="E3" s="58"/>
      <c r="F3" s="58"/>
      <c r="G3" s="58" t="s">
        <v>1</v>
      </c>
      <c r="H3" s="58"/>
      <c r="I3" s="9" t="s">
        <v>8</v>
      </c>
      <c r="J3" s="10" t="s">
        <v>9</v>
      </c>
      <c r="K3" s="11" t="s">
        <v>10</v>
      </c>
      <c r="L3" s="91" t="s">
        <v>11</v>
      </c>
      <c r="M3" s="91"/>
      <c r="N3" s="58"/>
      <c r="O3" s="58"/>
      <c r="P3" s="82"/>
      <c r="Q3" s="82"/>
    </row>
    <row r="4" spans="1:17" ht="24" customHeight="1">
      <c r="A4" s="12" t="s">
        <v>31</v>
      </c>
      <c r="B4" s="69">
        <f>E4+G4+N4+P4</f>
        <v>377721353</v>
      </c>
      <c r="C4" s="88"/>
      <c r="D4" s="73"/>
      <c r="E4" s="45">
        <v>54948900</v>
      </c>
      <c r="F4" s="45"/>
      <c r="G4" s="45">
        <f>SUM(I4:M4)</f>
        <v>317735461</v>
      </c>
      <c r="H4" s="45"/>
      <c r="I4" s="13">
        <v>125891747</v>
      </c>
      <c r="J4" s="14">
        <v>75192361</v>
      </c>
      <c r="K4" s="15">
        <v>82724953</v>
      </c>
      <c r="L4" s="45">
        <v>33926400</v>
      </c>
      <c r="M4" s="45"/>
      <c r="N4" s="45">
        <v>2297239</v>
      </c>
      <c r="O4" s="45"/>
      <c r="P4" s="69">
        <v>2739753</v>
      </c>
      <c r="Q4" s="88"/>
    </row>
    <row r="5" spans="1:17" ht="24" customHeight="1">
      <c r="A5" s="12" t="s">
        <v>24</v>
      </c>
      <c r="B5" s="77">
        <f>B4*1000/6242474</f>
        <v>60508.27812819084</v>
      </c>
      <c r="C5" s="77"/>
      <c r="D5" s="77"/>
      <c r="E5" s="77">
        <f>E4*1000/6242474</f>
        <v>8802.423526313445</v>
      </c>
      <c r="F5" s="77"/>
      <c r="G5" s="77">
        <f>G4*1000/6242474</f>
        <v>50898.96425679947</v>
      </c>
      <c r="H5" s="77"/>
      <c r="I5" s="16" t="s">
        <v>30</v>
      </c>
      <c r="J5" s="17" t="s">
        <v>30</v>
      </c>
      <c r="K5" s="18" t="s">
        <v>30</v>
      </c>
      <c r="L5" s="99" t="s">
        <v>30</v>
      </c>
      <c r="M5" s="99"/>
      <c r="N5" s="77">
        <f>N4*1000/6242474</f>
        <v>368.00137253274903</v>
      </c>
      <c r="O5" s="77"/>
      <c r="P5" s="89">
        <f>P4*1000/6242474</f>
        <v>438.88897254518</v>
      </c>
      <c r="Q5" s="90"/>
    </row>
    <row r="6" spans="1:17" ht="24" customHeight="1">
      <c r="A6" s="19" t="s">
        <v>25</v>
      </c>
      <c r="B6" s="64" t="s">
        <v>30</v>
      </c>
      <c r="C6" s="64"/>
      <c r="D6" s="64"/>
      <c r="E6" s="64" t="s">
        <v>30</v>
      </c>
      <c r="F6" s="64"/>
      <c r="G6" s="64" t="s">
        <v>30</v>
      </c>
      <c r="H6" s="64"/>
      <c r="I6" s="20">
        <f>I4*1000/(312491+422)</f>
        <v>402321.8818010118</v>
      </c>
      <c r="J6" s="21">
        <f>J4*1000/(151385+325)</f>
        <v>495632.19959132554</v>
      </c>
      <c r="K6" s="22">
        <f>K4*1000/97538</f>
        <v>848130.5029834526</v>
      </c>
      <c r="L6" s="100">
        <f>L4*1000/6327</f>
        <v>5362162.162162162</v>
      </c>
      <c r="M6" s="100"/>
      <c r="N6" s="64" t="s">
        <v>30</v>
      </c>
      <c r="O6" s="64"/>
      <c r="P6" s="92" t="s">
        <v>30</v>
      </c>
      <c r="Q6" s="93"/>
    </row>
    <row r="7" spans="1:17" ht="10.5" customHeight="1">
      <c r="A7" s="4" t="s">
        <v>28</v>
      </c>
      <c r="B7" s="4"/>
      <c r="C7" s="4"/>
      <c r="D7" s="4"/>
      <c r="E7" s="4"/>
      <c r="F7" s="4"/>
      <c r="G7" s="4"/>
      <c r="H7" s="4"/>
      <c r="I7" s="4"/>
      <c r="J7" s="4" t="s">
        <v>27</v>
      </c>
      <c r="K7" s="4"/>
      <c r="L7" s="5"/>
      <c r="M7" s="5"/>
      <c r="N7" s="4"/>
      <c r="O7" s="4"/>
      <c r="P7" s="4"/>
      <c r="Q7" s="4"/>
    </row>
    <row r="8" spans="1:17" ht="10.5" customHeight="1">
      <c r="A8" s="4" t="s">
        <v>32</v>
      </c>
      <c r="B8" s="4"/>
      <c r="C8" s="4"/>
      <c r="D8" s="4"/>
      <c r="E8" s="4"/>
      <c r="F8" s="4"/>
      <c r="G8" s="4"/>
      <c r="H8" s="4"/>
      <c r="I8" s="4"/>
      <c r="J8" s="4" t="s">
        <v>33</v>
      </c>
      <c r="K8" s="4"/>
      <c r="L8" s="5"/>
      <c r="M8" s="5"/>
      <c r="N8" s="4"/>
      <c r="O8" s="4"/>
      <c r="P8" s="4"/>
      <c r="Q8" s="4"/>
    </row>
    <row r="9" spans="1:17" ht="10.5" customHeight="1">
      <c r="A9" s="4" t="s">
        <v>29</v>
      </c>
      <c r="B9" s="4"/>
      <c r="C9" s="4"/>
      <c r="D9" s="4"/>
      <c r="E9" s="4"/>
      <c r="F9" s="4"/>
      <c r="G9" s="4"/>
      <c r="H9" s="4"/>
      <c r="I9" s="4"/>
      <c r="J9" s="4" t="s">
        <v>34</v>
      </c>
      <c r="K9" s="4"/>
      <c r="L9" s="4"/>
      <c r="M9" s="4"/>
      <c r="N9" s="4"/>
      <c r="O9" s="4"/>
      <c r="P9" s="4"/>
      <c r="Q9" s="4"/>
    </row>
    <row r="10" spans="1:17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>
      <c r="A12" s="1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3.5">
      <c r="A13" s="94" t="s">
        <v>12</v>
      </c>
      <c r="B13" s="94"/>
      <c r="C13" s="95"/>
      <c r="D13" s="87" t="s">
        <v>13</v>
      </c>
      <c r="E13" s="87"/>
      <c r="F13" s="87" t="s">
        <v>4</v>
      </c>
      <c r="G13" s="87"/>
      <c r="H13" s="87" t="s">
        <v>8</v>
      </c>
      <c r="I13" s="96"/>
      <c r="J13" s="23" t="s">
        <v>9</v>
      </c>
      <c r="K13" s="87" t="s">
        <v>10</v>
      </c>
      <c r="L13" s="87"/>
      <c r="M13" s="97" t="s">
        <v>11</v>
      </c>
      <c r="N13" s="97"/>
      <c r="O13" s="87" t="s">
        <v>6</v>
      </c>
      <c r="P13" s="87"/>
      <c r="Q13" s="24" t="s">
        <v>7</v>
      </c>
    </row>
    <row r="14" spans="1:17" ht="6.75" customHeight="1">
      <c r="A14" s="78" t="s">
        <v>37</v>
      </c>
      <c r="B14" s="78"/>
      <c r="C14" s="79"/>
      <c r="D14" s="47" t="s">
        <v>3</v>
      </c>
      <c r="E14" s="48"/>
      <c r="F14" s="47" t="s">
        <v>3</v>
      </c>
      <c r="G14" s="48"/>
      <c r="H14" s="47" t="s">
        <v>3</v>
      </c>
      <c r="I14" s="56"/>
      <c r="J14" s="25" t="s">
        <v>3</v>
      </c>
      <c r="K14" s="47" t="s">
        <v>3</v>
      </c>
      <c r="L14" s="48"/>
      <c r="M14" s="47" t="s">
        <v>3</v>
      </c>
      <c r="N14" s="48"/>
      <c r="O14" s="47" t="s">
        <v>3</v>
      </c>
      <c r="P14" s="48"/>
      <c r="Q14" s="26" t="s">
        <v>3</v>
      </c>
    </row>
    <row r="15" spans="1:17" ht="9" customHeight="1">
      <c r="A15" s="80"/>
      <c r="B15" s="80"/>
      <c r="C15" s="81"/>
      <c r="D15" s="49">
        <f>D19+D21+D23+D25+D27</f>
        <v>377721353</v>
      </c>
      <c r="E15" s="50"/>
      <c r="F15" s="49">
        <f>F19+F21+F23+F25+F27</f>
        <v>54948900</v>
      </c>
      <c r="G15" s="50"/>
      <c r="H15" s="49">
        <f>H19+H21</f>
        <v>125891747</v>
      </c>
      <c r="I15" s="57"/>
      <c r="J15" s="27">
        <f>J19+J21+J27</f>
        <v>75192361</v>
      </c>
      <c r="K15" s="49">
        <f>K19+K21+K23+K25+K27</f>
        <v>82724953</v>
      </c>
      <c r="L15" s="50"/>
      <c r="M15" s="49">
        <f>M19+M21+M23+M25+M27</f>
        <v>33926400</v>
      </c>
      <c r="N15" s="50"/>
      <c r="O15" s="49">
        <f>O19+O21+O23+O25+O27</f>
        <v>2297239</v>
      </c>
      <c r="P15" s="50"/>
      <c r="Q15" s="28">
        <f>Q19+Q21+Q23+Q25+Q27</f>
        <v>2739753</v>
      </c>
    </row>
    <row r="16" spans="1:17" ht="4.5" customHeight="1">
      <c r="A16" s="82"/>
      <c r="B16" s="82"/>
      <c r="C16" s="83"/>
      <c r="D16" s="58"/>
      <c r="E16" s="58"/>
      <c r="F16" s="58"/>
      <c r="G16" s="58"/>
      <c r="H16" s="58"/>
      <c r="I16" s="59"/>
      <c r="J16" s="29"/>
      <c r="K16" s="58"/>
      <c r="L16" s="58"/>
      <c r="M16" s="58"/>
      <c r="N16" s="58"/>
      <c r="O16" s="58"/>
      <c r="P16" s="58"/>
      <c r="Q16" s="30"/>
    </row>
    <row r="17" spans="1:18" ht="13.5">
      <c r="A17" s="84" t="s">
        <v>14</v>
      </c>
      <c r="B17" s="84"/>
      <c r="C17" s="85"/>
      <c r="D17" s="76">
        <f>SUM(F17:Q17)</f>
        <v>0.9999</v>
      </c>
      <c r="E17" s="76"/>
      <c r="F17" s="63">
        <f>F15/$D$15</f>
        <v>0.14547469864643844</v>
      </c>
      <c r="G17" s="70"/>
      <c r="H17" s="63">
        <f>H15/$D$15-0.0001</f>
        <v>0.3331926401965949</v>
      </c>
      <c r="I17" s="70"/>
      <c r="J17" s="31">
        <f>J15/$D$15</f>
        <v>0.1990683354350899</v>
      </c>
      <c r="K17" s="63">
        <f>K15/D15</f>
        <v>0.21901052811276994</v>
      </c>
      <c r="L17" s="63"/>
      <c r="M17" s="63">
        <f>M15/$D$15</f>
        <v>0.08981859174903464</v>
      </c>
      <c r="N17" s="63"/>
      <c r="O17" s="63">
        <f>O15/$D$15</f>
        <v>0.006081835145814486</v>
      </c>
      <c r="P17" s="63"/>
      <c r="Q17" s="32">
        <f>Q15/$D$15</f>
        <v>0.007253370714257714</v>
      </c>
      <c r="R17" s="8"/>
    </row>
    <row r="18" spans="1:17" ht="1.5" customHeight="1">
      <c r="A18" s="82"/>
      <c r="B18" s="83"/>
      <c r="C18" s="33"/>
      <c r="D18" s="60"/>
      <c r="E18" s="60"/>
      <c r="F18" s="60"/>
      <c r="G18" s="60"/>
      <c r="H18" s="60"/>
      <c r="I18" s="61"/>
      <c r="J18" s="34"/>
      <c r="K18" s="60"/>
      <c r="L18" s="60"/>
      <c r="M18" s="60"/>
      <c r="N18" s="60"/>
      <c r="O18" s="60"/>
      <c r="P18" s="60"/>
      <c r="Q18" s="35"/>
    </row>
    <row r="19" spans="1:17" ht="13.5">
      <c r="A19" s="71" t="s">
        <v>15</v>
      </c>
      <c r="B19" s="71"/>
      <c r="C19" s="33" t="s">
        <v>16</v>
      </c>
      <c r="D19" s="69">
        <f>SUM(F19:Q19)</f>
        <v>348349709</v>
      </c>
      <c r="E19" s="73"/>
      <c r="F19" s="45">
        <v>51394676</v>
      </c>
      <c r="G19" s="45"/>
      <c r="H19" s="45">
        <v>125433747</v>
      </c>
      <c r="I19" s="69"/>
      <c r="J19" s="14">
        <v>74752661</v>
      </c>
      <c r="K19" s="45">
        <v>65354875</v>
      </c>
      <c r="L19" s="45"/>
      <c r="M19" s="45">
        <v>31057674</v>
      </c>
      <c r="N19" s="45"/>
      <c r="O19" s="45">
        <v>97747</v>
      </c>
      <c r="P19" s="45"/>
      <c r="Q19" s="13">
        <v>258329</v>
      </c>
    </row>
    <row r="20" spans="1:17" ht="13.5">
      <c r="A20" s="71"/>
      <c r="B20" s="71"/>
      <c r="C20" s="33" t="s">
        <v>17</v>
      </c>
      <c r="D20" s="74">
        <f>D19/$D$15*100</f>
        <v>92.22399163650142</v>
      </c>
      <c r="E20" s="74"/>
      <c r="F20" s="51">
        <f>F19/$F$15*100</f>
        <v>93.53176496708761</v>
      </c>
      <c r="G20" s="51"/>
      <c r="H20" s="44">
        <f>H19/$H$15*100</f>
        <v>99.63619537347432</v>
      </c>
      <c r="I20" s="53"/>
      <c r="J20" s="36">
        <f>J19/$J$15*100</f>
        <v>99.41523315114416</v>
      </c>
      <c r="K20" s="44">
        <f>K19/$K$15*100</f>
        <v>79.00261363702437</v>
      </c>
      <c r="L20" s="44"/>
      <c r="M20" s="52">
        <f>M19/$M$15*100+0.01</f>
        <v>91.55426641199774</v>
      </c>
      <c r="N20" s="62"/>
      <c r="O20" s="44">
        <f>O19/$O$15*100</f>
        <v>4.2549773880732475</v>
      </c>
      <c r="P20" s="44"/>
      <c r="Q20" s="37">
        <f>Q19/$Q$15*100</f>
        <v>9.428915672325205</v>
      </c>
    </row>
    <row r="21" spans="1:17" ht="13.5">
      <c r="A21" s="71" t="s">
        <v>18</v>
      </c>
      <c r="B21" s="71"/>
      <c r="C21" s="33" t="s">
        <v>16</v>
      </c>
      <c r="D21" s="69">
        <f>SUM(F21:Q21)</f>
        <v>7347065</v>
      </c>
      <c r="E21" s="73"/>
      <c r="F21" s="45">
        <v>878666</v>
      </c>
      <c r="G21" s="45"/>
      <c r="H21" s="45">
        <v>458000</v>
      </c>
      <c r="I21" s="69"/>
      <c r="J21" s="14">
        <v>438220</v>
      </c>
      <c r="K21" s="45">
        <v>3779591</v>
      </c>
      <c r="L21" s="45"/>
      <c r="M21" s="45">
        <v>1045050</v>
      </c>
      <c r="N21" s="45"/>
      <c r="O21" s="45">
        <v>547562</v>
      </c>
      <c r="P21" s="45"/>
      <c r="Q21" s="13">
        <v>199976</v>
      </c>
    </row>
    <row r="22" spans="1:17" ht="13.5">
      <c r="A22" s="71"/>
      <c r="B22" s="71"/>
      <c r="C22" s="33" t="s">
        <v>17</v>
      </c>
      <c r="D22" s="74">
        <f>D21/$D$15*100</f>
        <v>1.9451018433686487</v>
      </c>
      <c r="E22" s="74"/>
      <c r="F22" s="51">
        <f>F21/$F$15*100</f>
        <v>1.599060217765961</v>
      </c>
      <c r="G22" s="51"/>
      <c r="H22" s="44">
        <f>H21/$H$15*100</f>
        <v>0.36380462652567686</v>
      </c>
      <c r="I22" s="53"/>
      <c r="J22" s="36">
        <f>J21/$J$15*100</f>
        <v>0.5827985638062355</v>
      </c>
      <c r="K22" s="44">
        <f>K21/$K$15*100</f>
        <v>4.568864487599044</v>
      </c>
      <c r="L22" s="44"/>
      <c r="M22" s="44">
        <f>M21/$M$15*100</f>
        <v>3.0803445104697227</v>
      </c>
      <c r="N22" s="44"/>
      <c r="O22" s="44">
        <f>O21/$O$15*100</f>
        <v>23.835656629545294</v>
      </c>
      <c r="P22" s="44"/>
      <c r="Q22" s="37">
        <f>Q21/$Q$15*100</f>
        <v>7.299052140831673</v>
      </c>
    </row>
    <row r="23" spans="1:17" ht="13.5">
      <c r="A23" s="71" t="s">
        <v>19</v>
      </c>
      <c r="B23" s="71"/>
      <c r="C23" s="33" t="s">
        <v>16</v>
      </c>
      <c r="D23" s="45">
        <f>SUM(F23:Q23)</f>
        <v>162093</v>
      </c>
      <c r="E23" s="45"/>
      <c r="F23" s="45">
        <v>24769</v>
      </c>
      <c r="G23" s="45"/>
      <c r="H23" s="54" t="s">
        <v>35</v>
      </c>
      <c r="I23" s="55"/>
      <c r="J23" s="38" t="s">
        <v>36</v>
      </c>
      <c r="K23" s="45">
        <v>101345</v>
      </c>
      <c r="L23" s="45"/>
      <c r="M23" s="45">
        <v>12937</v>
      </c>
      <c r="N23" s="45"/>
      <c r="O23" s="45">
        <v>22042</v>
      </c>
      <c r="P23" s="45"/>
      <c r="Q23" s="39">
        <v>1000</v>
      </c>
    </row>
    <row r="24" spans="1:17" ht="13.5">
      <c r="A24" s="71"/>
      <c r="B24" s="71"/>
      <c r="C24" s="33" t="s">
        <v>17</v>
      </c>
      <c r="D24" s="74">
        <f>D23/$D$15*100</f>
        <v>0.042913380118068147</v>
      </c>
      <c r="E24" s="74"/>
      <c r="F24" s="67">
        <f>F23/$F$15*100</f>
        <v>0.045076425551739886</v>
      </c>
      <c r="G24" s="68"/>
      <c r="H24" s="51" t="s">
        <v>35</v>
      </c>
      <c r="I24" s="52"/>
      <c r="J24" s="40" t="s">
        <v>35</v>
      </c>
      <c r="K24" s="44">
        <f>K23/$K$15*100</f>
        <v>0.1225083802707026</v>
      </c>
      <c r="L24" s="44"/>
      <c r="M24" s="44">
        <f>M23/$M$15*100</f>
        <v>0.03813254574608564</v>
      </c>
      <c r="N24" s="44"/>
      <c r="O24" s="44">
        <f>O23/$O$15*100</f>
        <v>0.9594996428321129</v>
      </c>
      <c r="P24" s="44"/>
      <c r="Q24" s="37">
        <f>Q23/$Q$15*100</f>
        <v>0.03649964066103769</v>
      </c>
    </row>
    <row r="25" spans="1:17" ht="13.5">
      <c r="A25" s="71" t="s">
        <v>20</v>
      </c>
      <c r="B25" s="71"/>
      <c r="C25" s="33" t="s">
        <v>16</v>
      </c>
      <c r="D25" s="69">
        <f>SUM(F25:Q25)</f>
        <v>4673079</v>
      </c>
      <c r="E25" s="73"/>
      <c r="F25" s="45">
        <v>676557</v>
      </c>
      <c r="G25" s="45"/>
      <c r="H25" s="54" t="s">
        <v>35</v>
      </c>
      <c r="I25" s="55"/>
      <c r="J25" s="38" t="s">
        <v>35</v>
      </c>
      <c r="K25" s="45">
        <v>3119508</v>
      </c>
      <c r="L25" s="45"/>
      <c r="M25" s="45">
        <v>418236</v>
      </c>
      <c r="N25" s="45"/>
      <c r="O25" s="45">
        <v>76317</v>
      </c>
      <c r="P25" s="45"/>
      <c r="Q25" s="13">
        <v>382461</v>
      </c>
    </row>
    <row r="26" spans="1:17" ht="13.5">
      <c r="A26" s="71"/>
      <c r="B26" s="71"/>
      <c r="C26" s="33" t="s">
        <v>17</v>
      </c>
      <c r="D26" s="74">
        <f>D25/$D$15*100</f>
        <v>1.2371762842859455</v>
      </c>
      <c r="E26" s="74"/>
      <c r="F26" s="67">
        <f>F25/$F$15*100</f>
        <v>1.2312475772945408</v>
      </c>
      <c r="G26" s="68"/>
      <c r="H26" s="51" t="s">
        <v>26</v>
      </c>
      <c r="I26" s="52"/>
      <c r="J26" s="40" t="s">
        <v>26</v>
      </c>
      <c r="K26" s="44">
        <f>K25/$K$15*100</f>
        <v>3.7709395857861656</v>
      </c>
      <c r="L26" s="44"/>
      <c r="M26" s="44">
        <f>M25/$M$15*100</f>
        <v>1.2327744765138653</v>
      </c>
      <c r="N26" s="44"/>
      <c r="O26" s="44">
        <f>O25/$O$15*100</f>
        <v>3.322118421287467</v>
      </c>
      <c r="P26" s="44"/>
      <c r="Q26" s="37">
        <f>Q25/$Q$15*100</f>
        <v>13.959689066861136</v>
      </c>
    </row>
    <row r="27" spans="1:17" ht="13.5">
      <c r="A27" s="71" t="s">
        <v>21</v>
      </c>
      <c r="B27" s="71"/>
      <c r="C27" s="33" t="s">
        <v>16</v>
      </c>
      <c r="D27" s="45">
        <f>SUM(F27:Q27)</f>
        <v>17189407</v>
      </c>
      <c r="E27" s="45"/>
      <c r="F27" s="45">
        <v>1974232</v>
      </c>
      <c r="G27" s="45"/>
      <c r="H27" s="54" t="s">
        <v>36</v>
      </c>
      <c r="I27" s="55"/>
      <c r="J27" s="38">
        <v>1480</v>
      </c>
      <c r="K27" s="45">
        <v>10369634</v>
      </c>
      <c r="L27" s="45"/>
      <c r="M27" s="45">
        <v>1392503</v>
      </c>
      <c r="N27" s="45"/>
      <c r="O27" s="45">
        <v>1553571</v>
      </c>
      <c r="P27" s="45"/>
      <c r="Q27" s="13">
        <v>1897987</v>
      </c>
    </row>
    <row r="28" spans="1:17" ht="13.5">
      <c r="A28" s="72"/>
      <c r="B28" s="72"/>
      <c r="C28" s="41" t="s">
        <v>17</v>
      </c>
      <c r="D28" s="75">
        <f>D27/$D$15*100</f>
        <v>4.550816855725919</v>
      </c>
      <c r="E28" s="75"/>
      <c r="F28" s="65">
        <f>F27/$F$15*100</f>
        <v>3.592850812300155</v>
      </c>
      <c r="G28" s="65"/>
      <c r="H28" s="65" t="s">
        <v>26</v>
      </c>
      <c r="I28" s="66"/>
      <c r="J28" s="42">
        <v>0</v>
      </c>
      <c r="K28" s="46">
        <f>K27/$K$15*100</f>
        <v>12.535073909319719</v>
      </c>
      <c r="L28" s="46"/>
      <c r="M28" s="46">
        <f>M27/$M$15*100</f>
        <v>4.10448205527259</v>
      </c>
      <c r="N28" s="46"/>
      <c r="O28" s="46">
        <f>O27/$O$15*100</f>
        <v>67.62774791826189</v>
      </c>
      <c r="P28" s="46"/>
      <c r="Q28" s="43">
        <f>Q27/$Q$15*100-0.01</f>
        <v>69.26584347932094</v>
      </c>
    </row>
    <row r="29" spans="1:17" s="7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</sheetData>
  <sheetProtection/>
  <mergeCells count="131">
    <mergeCell ref="B4:D4"/>
    <mergeCell ref="K14:L14"/>
    <mergeCell ref="K15:L15"/>
    <mergeCell ref="A2:A3"/>
    <mergeCell ref="B2:D3"/>
    <mergeCell ref="E2:F3"/>
    <mergeCell ref="K13:L13"/>
    <mergeCell ref="L4:M4"/>
    <mergeCell ref="L5:M5"/>
    <mergeCell ref="L6:M6"/>
    <mergeCell ref="G3:H3"/>
    <mergeCell ref="P6:Q6"/>
    <mergeCell ref="A13:C13"/>
    <mergeCell ref="D13:E13"/>
    <mergeCell ref="O13:P13"/>
    <mergeCell ref="F13:G13"/>
    <mergeCell ref="H13:I13"/>
    <mergeCell ref="N6:O6"/>
    <mergeCell ref="M13:N13"/>
    <mergeCell ref="N2:O3"/>
    <mergeCell ref="P2:Q3"/>
    <mergeCell ref="G2:M2"/>
    <mergeCell ref="P4:Q4"/>
    <mergeCell ref="E4:F4"/>
    <mergeCell ref="P5:Q5"/>
    <mergeCell ref="N5:O5"/>
    <mergeCell ref="N4:O4"/>
    <mergeCell ref="L3:M3"/>
    <mergeCell ref="G4:H4"/>
    <mergeCell ref="G5:H5"/>
    <mergeCell ref="A17:C17"/>
    <mergeCell ref="F14:G14"/>
    <mergeCell ref="F16:G16"/>
    <mergeCell ref="F17:G17"/>
    <mergeCell ref="F19:G19"/>
    <mergeCell ref="F20:G20"/>
    <mergeCell ref="D19:E19"/>
    <mergeCell ref="D20:E20"/>
    <mergeCell ref="A18:B18"/>
    <mergeCell ref="B5:D5"/>
    <mergeCell ref="B6:D6"/>
    <mergeCell ref="E5:F5"/>
    <mergeCell ref="E6:F6"/>
    <mergeCell ref="F15:G15"/>
    <mergeCell ref="F22:G22"/>
    <mergeCell ref="A14:C16"/>
    <mergeCell ref="D14:E14"/>
    <mergeCell ref="D15:E15"/>
    <mergeCell ref="A19:B20"/>
    <mergeCell ref="F27:G27"/>
    <mergeCell ref="D26:E26"/>
    <mergeCell ref="D27:E27"/>
    <mergeCell ref="F21:G21"/>
    <mergeCell ref="F28:G28"/>
    <mergeCell ref="D16:E16"/>
    <mergeCell ref="D17:E17"/>
    <mergeCell ref="F23:G23"/>
    <mergeCell ref="D18:E18"/>
    <mergeCell ref="F18:G18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A23:B24"/>
    <mergeCell ref="G6:H6"/>
    <mergeCell ref="H27:I27"/>
    <mergeCell ref="H28:I28"/>
    <mergeCell ref="F24:G24"/>
    <mergeCell ref="F25:G25"/>
    <mergeCell ref="F26:G26"/>
    <mergeCell ref="H25:I25"/>
    <mergeCell ref="H21:I21"/>
    <mergeCell ref="H17:I17"/>
    <mergeCell ref="H19:I19"/>
    <mergeCell ref="O16:P16"/>
    <mergeCell ref="O17:P17"/>
    <mergeCell ref="O19:P19"/>
    <mergeCell ref="O18:P18"/>
    <mergeCell ref="K16:L16"/>
    <mergeCell ref="K17:L17"/>
    <mergeCell ref="K19:L19"/>
    <mergeCell ref="K18:L18"/>
    <mergeCell ref="K21:L21"/>
    <mergeCell ref="K22:L22"/>
    <mergeCell ref="K26:L26"/>
    <mergeCell ref="M16:N16"/>
    <mergeCell ref="M24:N24"/>
    <mergeCell ref="M25:N25"/>
    <mergeCell ref="K20:L20"/>
    <mergeCell ref="M20:N20"/>
    <mergeCell ref="M17:N17"/>
    <mergeCell ref="M19:N19"/>
    <mergeCell ref="M14:N14"/>
    <mergeCell ref="M15:N15"/>
    <mergeCell ref="H14:I14"/>
    <mergeCell ref="H15:I15"/>
    <mergeCell ref="H16:I16"/>
    <mergeCell ref="H18:I18"/>
    <mergeCell ref="M18:N18"/>
    <mergeCell ref="O14:P14"/>
    <mergeCell ref="O15:P15"/>
    <mergeCell ref="H26:I26"/>
    <mergeCell ref="K23:L23"/>
    <mergeCell ref="K24:L24"/>
    <mergeCell ref="K25:L25"/>
    <mergeCell ref="H22:I22"/>
    <mergeCell ref="H23:I23"/>
    <mergeCell ref="H24:I24"/>
    <mergeCell ref="H20:I20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M26:N26"/>
    <mergeCell ref="O20:P20"/>
    <mergeCell ref="M21:N21"/>
    <mergeCell ref="M22:N22"/>
    <mergeCell ref="O26:P26"/>
    <mergeCell ref="M23:N23"/>
    <mergeCell ref="O25:P25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9" scale="170" r:id="rId3"/>
  <headerFooter alignWithMargins="0">
    <oddFooter>&amp;C&amp;"ＭＳ 明朝,標準"- &amp;P -</oddFoot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2017-09-12T06:15:42Z</cp:lastPrinted>
  <dcterms:created xsi:type="dcterms:W3CDTF">2007-02-22T08:07:55Z</dcterms:created>
  <dcterms:modified xsi:type="dcterms:W3CDTF">2017-10-25T23:29:02Z</dcterms:modified>
  <cp:category/>
  <cp:version/>
  <cp:contentType/>
  <cp:contentStatus/>
</cp:coreProperties>
</file>