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32" yWindow="1500" windowWidth="12528" windowHeight="9012" tabRatio="568" activeTab="0"/>
  </bookViews>
  <sheets>
    <sheet name="20-21" sheetId="1" r:id="rId1"/>
  </sheets>
  <definedNames>
    <definedName name="_xlnm.Print_Area" localSheetId="0">'20-21'!$A$1:$Q$29</definedName>
  </definedNames>
  <calcPr fullCalcOnLoad="1"/>
</workbook>
</file>

<file path=xl/comments1.xml><?xml version="1.0" encoding="utf-8"?>
<comments xmlns="http://schemas.openxmlformats.org/spreadsheetml/2006/main">
  <authors>
    <author>千葉県</author>
  </authors>
  <commentList>
    <comment ref="I6" authorId="0">
      <text>
        <r>
          <rPr>
            <sz val="9"/>
            <rFont val="MS P ゴシック"/>
            <family val="3"/>
          </rPr>
          <t>公立小学校（302,030）+義務教育公立学校1～6学年（792人）</t>
        </r>
      </text>
    </comment>
    <comment ref="J6" authorId="0">
      <text>
        <r>
          <rPr>
            <sz val="9"/>
            <rFont val="MS P ゴシック"/>
            <family val="3"/>
          </rPr>
          <t>公立中学校（147,358）+義務教育公立学校7～9学年（606人）</t>
        </r>
      </text>
    </comment>
  </commentList>
</comments>
</file>

<file path=xl/sharedStrings.xml><?xml version="1.0" encoding="utf-8"?>
<sst xmlns="http://schemas.openxmlformats.org/spreadsheetml/2006/main" count="76" uniqueCount="37">
  <si>
    <t>合計</t>
  </si>
  <si>
    <t>計</t>
  </si>
  <si>
    <t>区分</t>
  </si>
  <si>
    <t>千円</t>
  </si>
  <si>
    <t>教育総務費</t>
  </si>
  <si>
    <t>学　　　　校　　　　教　　　　育　　　　費</t>
  </si>
  <si>
    <t>社会教育費</t>
  </si>
  <si>
    <t>保健体育費</t>
  </si>
  <si>
    <t>小学校費</t>
  </si>
  <si>
    <t>中学校費</t>
  </si>
  <si>
    <t>高等学校費</t>
  </si>
  <si>
    <t>特別支援学校費</t>
  </si>
  <si>
    <t>区　　　　　分</t>
  </si>
  <si>
    <t>教　育　費</t>
  </si>
  <si>
    <t>構　　　 成　　　 比</t>
  </si>
  <si>
    <t>人件費</t>
  </si>
  <si>
    <t>予算額</t>
  </si>
  <si>
    <t>比　率</t>
  </si>
  <si>
    <t>物件費</t>
  </si>
  <si>
    <t>維持補修費</t>
  </si>
  <si>
    <t>投資的経費</t>
  </si>
  <si>
    <t>その他の経費</t>
  </si>
  <si>
    <t>（2） 県民１人当たり及び児童・生徒１人当たり教育予算</t>
  </si>
  <si>
    <t>（3） 項別・性質別予算</t>
  </si>
  <si>
    <t>県民１人当たりの額        （円）</t>
  </si>
  <si>
    <t>児童・生徒１人当たりの額  （円）</t>
  </si>
  <si>
    <t>-</t>
  </si>
  <si>
    <t>相当分に分けて計上。</t>
  </si>
  <si>
    <t>　注・義務教育学校にかかる費用については、小学校相当分・中学校</t>
  </si>
  <si>
    <t>　　　公立学校、高等学校は県立学校、特別支援学校は公立学校。）</t>
  </si>
  <si>
    <t>※端数の関係から各項目の比率の合計が100%にならない箇所がある。</t>
  </si>
  <si>
    <t>令和3年度6月現計予算額</t>
  </si>
  <si>
    <t>当たりの額は、R3.5.1現在の児童生徒数（小・中・義務教育学校は</t>
  </si>
  <si>
    <t>-</t>
  </si>
  <si>
    <t>令和4年度当初予算額（千円）</t>
  </si>
  <si>
    <t>　　・県民１人当たりの額はR4.5.1現在の人口総数で､児童･生徒１人</t>
  </si>
  <si>
    <t>で、令和4年度当初予算額をそれぞれ除したものである。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</si>
</sst>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00_);[Red]\(0.0000\)"/>
    <numFmt numFmtId="178" formatCode="0.000_);[Red]\(0.000\)"/>
    <numFmt numFmtId="179" formatCode="0.00_);[Red]\(0.00\)"/>
    <numFmt numFmtId="180" formatCode="#,##0.000"/>
    <numFmt numFmtId="181" formatCode="#,##0.0000"/>
    <numFmt numFmtId="182" formatCode="#,##0.00000"/>
    <numFmt numFmtId="183" formatCode="0.0%"/>
    <numFmt numFmtId="184" formatCode="0.000%"/>
    <numFmt numFmtId="185" formatCode="#,##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ゴシック"/>
      <family val="3"/>
    </font>
    <font>
      <sz val="11"/>
      <color indexed="8"/>
      <name val="ＭＳ 明朝"/>
      <family val="1"/>
    </font>
    <font>
      <sz val="7.5"/>
      <color indexed="8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7.5"/>
      <color theme="1"/>
      <name val="ＭＳ ゴシック"/>
      <family val="3"/>
    </font>
    <font>
      <sz val="11"/>
      <color theme="1"/>
      <name val="ＭＳ 明朝"/>
      <family val="1"/>
    </font>
    <font>
      <sz val="7.5"/>
      <color theme="1"/>
      <name val="ＭＳ 明朝"/>
      <family val="1"/>
    </font>
    <font>
      <sz val="6"/>
      <color theme="1"/>
      <name val="ＭＳ 明朝"/>
      <family val="1"/>
    </font>
    <font>
      <sz val="7"/>
      <color theme="1"/>
      <name val="ＭＳ 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/>
      <top/>
      <bottom/>
    </border>
    <border>
      <left/>
      <right style="hair"/>
      <top/>
      <bottom style="hair"/>
    </border>
    <border>
      <left style="hair"/>
      <right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thin"/>
    </border>
    <border>
      <left/>
      <right/>
      <top style="hair"/>
      <bottom/>
    </border>
    <border>
      <left/>
      <right/>
      <top/>
      <bottom style="hair"/>
    </border>
    <border>
      <left/>
      <right/>
      <top style="hair"/>
      <bottom style="thin"/>
    </border>
    <border>
      <left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/>
      <top style="thin"/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43" fillId="33" borderId="0" xfId="0" applyFont="1" applyFill="1" applyAlignment="1">
      <alignment horizontal="left" vertical="center"/>
    </xf>
    <xf numFmtId="0" fontId="44" fillId="33" borderId="0" xfId="0" applyFont="1" applyFill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vertical="center" wrapText="1"/>
    </xf>
    <xf numFmtId="3" fontId="45" fillId="33" borderId="10" xfId="0" applyNumberFormat="1" applyFont="1" applyFill="1" applyBorder="1" applyAlignment="1">
      <alignment vertical="center"/>
    </xf>
    <xf numFmtId="3" fontId="45" fillId="33" borderId="11" xfId="0" applyNumberFormat="1" applyFont="1" applyFill="1" applyBorder="1" applyAlignment="1">
      <alignment vertical="center"/>
    </xf>
    <xf numFmtId="3" fontId="45" fillId="33" borderId="13" xfId="0" applyNumberFormat="1" applyFont="1" applyFill="1" applyBorder="1" applyAlignment="1">
      <alignment vertical="center"/>
    </xf>
    <xf numFmtId="3" fontId="45" fillId="0" borderId="10" xfId="0" applyNumberFormat="1" applyFont="1" applyFill="1" applyBorder="1" applyAlignment="1">
      <alignment horizontal="right" vertical="center"/>
    </xf>
    <xf numFmtId="3" fontId="45" fillId="0" borderId="11" xfId="0" applyNumberFormat="1" applyFont="1" applyFill="1" applyBorder="1" applyAlignment="1">
      <alignment horizontal="right" vertical="center"/>
    </xf>
    <xf numFmtId="3" fontId="45" fillId="0" borderId="13" xfId="0" applyNumberFormat="1" applyFont="1" applyFill="1" applyBorder="1" applyAlignment="1">
      <alignment horizontal="right" vertical="center"/>
    </xf>
    <xf numFmtId="0" fontId="45" fillId="33" borderId="14" xfId="0" applyFont="1" applyFill="1" applyBorder="1" applyAlignment="1">
      <alignment vertical="center" wrapText="1"/>
    </xf>
    <xf numFmtId="3" fontId="45" fillId="34" borderId="15" xfId="0" applyNumberFormat="1" applyFont="1" applyFill="1" applyBorder="1" applyAlignment="1">
      <alignment horizontal="right" vertical="center"/>
    </xf>
    <xf numFmtId="3" fontId="45" fillId="34" borderId="16" xfId="0" applyNumberFormat="1" applyFont="1" applyFill="1" applyBorder="1" applyAlignment="1">
      <alignment horizontal="right" vertical="center"/>
    </xf>
    <xf numFmtId="3" fontId="45" fillId="0" borderId="15" xfId="0" applyNumberFormat="1" applyFont="1" applyFill="1" applyBorder="1" applyAlignment="1">
      <alignment horizontal="right"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right" vertical="center"/>
    </xf>
    <xf numFmtId="0" fontId="46" fillId="33" borderId="20" xfId="0" applyFont="1" applyFill="1" applyBorder="1" applyAlignment="1">
      <alignment horizontal="right" vertical="center"/>
    </xf>
    <xf numFmtId="3" fontId="45" fillId="33" borderId="21" xfId="0" applyNumberFormat="1" applyFont="1" applyFill="1" applyBorder="1" applyAlignment="1">
      <alignment vertical="center"/>
    </xf>
    <xf numFmtId="3" fontId="45" fillId="33" borderId="22" xfId="0" applyNumberFormat="1" applyFont="1" applyFill="1" applyBorder="1" applyAlignment="1">
      <alignment vertical="center"/>
    </xf>
    <xf numFmtId="0" fontId="45" fillId="33" borderId="23" xfId="0" applyFont="1" applyFill="1" applyBorder="1" applyAlignment="1">
      <alignment vertical="center"/>
    </xf>
    <xf numFmtId="0" fontId="45" fillId="33" borderId="24" xfId="0" applyFont="1" applyFill="1" applyBorder="1" applyAlignment="1">
      <alignment vertical="center"/>
    </xf>
    <xf numFmtId="10" fontId="45" fillId="33" borderId="11" xfId="0" applyNumberFormat="1" applyFont="1" applyFill="1" applyBorder="1" applyAlignment="1">
      <alignment vertical="center"/>
    </xf>
    <xf numFmtId="10" fontId="45" fillId="33" borderId="25" xfId="0" applyNumberFormat="1" applyFont="1" applyFill="1" applyBorder="1" applyAlignment="1">
      <alignment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4" fontId="45" fillId="33" borderId="11" xfId="0" applyNumberFormat="1" applyFont="1" applyFill="1" applyBorder="1" applyAlignment="1">
      <alignment vertical="center"/>
    </xf>
    <xf numFmtId="4" fontId="45" fillId="33" borderId="10" xfId="0" applyNumberFormat="1" applyFont="1" applyFill="1" applyBorder="1" applyAlignment="1">
      <alignment vertical="center"/>
    </xf>
    <xf numFmtId="3" fontId="45" fillId="33" borderId="11" xfId="0" applyNumberFormat="1" applyFont="1" applyFill="1" applyBorder="1" applyAlignment="1">
      <alignment horizontal="right" vertical="center"/>
    </xf>
    <xf numFmtId="3" fontId="45" fillId="33" borderId="10" xfId="0" applyNumberFormat="1" applyFont="1" applyFill="1" applyBorder="1" applyAlignment="1">
      <alignment horizontal="right" vertical="center"/>
    </xf>
    <xf numFmtId="4" fontId="45" fillId="33" borderId="11" xfId="0" applyNumberFormat="1" applyFont="1" applyFill="1" applyBorder="1" applyAlignment="1">
      <alignment horizontal="right" vertical="center"/>
    </xf>
    <xf numFmtId="4" fontId="45" fillId="33" borderId="10" xfId="0" applyNumberFormat="1" applyFont="1" applyFill="1" applyBorder="1" applyAlignment="1">
      <alignment horizontal="right" vertical="center"/>
    </xf>
    <xf numFmtId="0" fontId="45" fillId="33" borderId="26" xfId="0" applyFont="1" applyFill="1" applyBorder="1" applyAlignment="1">
      <alignment horizontal="center" vertical="center"/>
    </xf>
    <xf numFmtId="4" fontId="45" fillId="33" borderId="16" xfId="0" applyNumberFormat="1" applyFont="1" applyFill="1" applyBorder="1" applyAlignment="1">
      <alignment horizontal="right" vertical="center"/>
    </xf>
    <xf numFmtId="4" fontId="45" fillId="33" borderId="15" xfId="0" applyNumberFormat="1" applyFont="1" applyFill="1" applyBorder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left" vertical="center"/>
    </xf>
    <xf numFmtId="4" fontId="45" fillId="33" borderId="10" xfId="0" applyNumberFormat="1" applyFont="1" applyFill="1" applyBorder="1" applyAlignment="1">
      <alignment vertical="center"/>
    </xf>
    <xf numFmtId="4" fontId="45" fillId="33" borderId="11" xfId="0" applyNumberFormat="1" applyFont="1" applyFill="1" applyBorder="1" applyAlignment="1">
      <alignment vertical="center"/>
    </xf>
    <xf numFmtId="3" fontId="45" fillId="33" borderId="10" xfId="0" applyNumberFormat="1" applyFont="1" applyFill="1" applyBorder="1" applyAlignment="1">
      <alignment vertical="center"/>
    </xf>
    <xf numFmtId="3" fontId="45" fillId="33" borderId="11" xfId="0" applyNumberFormat="1" applyFont="1" applyFill="1" applyBorder="1" applyAlignment="1">
      <alignment vertical="center"/>
    </xf>
    <xf numFmtId="4" fontId="45" fillId="33" borderId="15" xfId="0" applyNumberFormat="1" applyFont="1" applyFill="1" applyBorder="1" applyAlignment="1">
      <alignment vertical="center"/>
    </xf>
    <xf numFmtId="4" fontId="45" fillId="33" borderId="16" xfId="0" applyNumberFormat="1" applyFont="1" applyFill="1" applyBorder="1" applyAlignment="1">
      <alignment vertical="center"/>
    </xf>
    <xf numFmtId="4" fontId="45" fillId="33" borderId="25" xfId="0" applyNumberFormat="1" applyFont="1" applyFill="1" applyBorder="1" applyAlignment="1">
      <alignment vertical="center"/>
    </xf>
    <xf numFmtId="3" fontId="45" fillId="33" borderId="10" xfId="0" applyNumberFormat="1" applyFont="1" applyFill="1" applyBorder="1" applyAlignment="1">
      <alignment horizontal="right" vertical="center"/>
    </xf>
    <xf numFmtId="3" fontId="45" fillId="33" borderId="25" xfId="0" applyNumberFormat="1" applyFont="1" applyFill="1" applyBorder="1" applyAlignment="1">
      <alignment horizontal="right" vertical="center"/>
    </xf>
    <xf numFmtId="4" fontId="45" fillId="33" borderId="10" xfId="0" applyNumberFormat="1" applyFont="1" applyFill="1" applyBorder="1" applyAlignment="1">
      <alignment horizontal="right" vertical="center"/>
    </xf>
    <xf numFmtId="4" fontId="45" fillId="33" borderId="25" xfId="0" applyNumberFormat="1" applyFont="1" applyFill="1" applyBorder="1" applyAlignment="1">
      <alignment horizontal="right" vertical="center"/>
    </xf>
    <xf numFmtId="0" fontId="46" fillId="33" borderId="20" xfId="0" applyFont="1" applyFill="1" applyBorder="1" applyAlignment="1">
      <alignment horizontal="right" vertical="center"/>
    </xf>
    <xf numFmtId="0" fontId="46" fillId="33" borderId="19" xfId="0" applyFont="1" applyFill="1" applyBorder="1" applyAlignment="1">
      <alignment horizontal="right" vertical="center"/>
    </xf>
    <xf numFmtId="3" fontId="45" fillId="33" borderId="22" xfId="0" applyNumberFormat="1" applyFont="1" applyFill="1" applyBorder="1" applyAlignment="1">
      <alignment vertical="center"/>
    </xf>
    <xf numFmtId="3" fontId="45" fillId="33" borderId="21" xfId="0" applyNumberFormat="1" applyFont="1" applyFill="1" applyBorder="1" applyAlignment="1">
      <alignment vertical="center"/>
    </xf>
    <xf numFmtId="0" fontId="46" fillId="33" borderId="27" xfId="0" applyFont="1" applyFill="1" applyBorder="1" applyAlignment="1">
      <alignment horizontal="right" vertical="center"/>
    </xf>
    <xf numFmtId="3" fontId="45" fillId="33" borderId="0" xfId="0" applyNumberFormat="1" applyFont="1" applyFill="1" applyBorder="1" applyAlignment="1">
      <alignment vertical="center"/>
    </xf>
    <xf numFmtId="10" fontId="45" fillId="33" borderId="10" xfId="0" applyNumberFormat="1" applyFont="1" applyFill="1" applyBorder="1" applyAlignment="1">
      <alignment vertical="center"/>
    </xf>
    <xf numFmtId="10" fontId="45" fillId="33" borderId="11" xfId="0" applyNumberFormat="1" applyFont="1" applyFill="1" applyBorder="1" applyAlignment="1">
      <alignment vertical="center"/>
    </xf>
    <xf numFmtId="3" fontId="45" fillId="33" borderId="25" xfId="0" applyNumberFormat="1" applyFont="1" applyFill="1" applyBorder="1" applyAlignment="1">
      <alignment vertical="center"/>
    </xf>
    <xf numFmtId="0" fontId="45" fillId="33" borderId="24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10" fontId="45" fillId="33" borderId="25" xfId="0" applyNumberFormat="1" applyFont="1" applyFill="1" applyBorder="1" applyAlignment="1">
      <alignment vertical="center"/>
    </xf>
    <xf numFmtId="4" fontId="45" fillId="33" borderId="15" xfId="0" applyNumberFormat="1" applyFont="1" applyFill="1" applyBorder="1" applyAlignment="1">
      <alignment horizontal="right" vertical="center"/>
    </xf>
    <xf numFmtId="4" fontId="45" fillId="33" borderId="29" xfId="0" applyNumberFormat="1" applyFont="1" applyFill="1" applyBorder="1" applyAlignment="1">
      <alignment horizontal="right" vertical="center"/>
    </xf>
    <xf numFmtId="0" fontId="45" fillId="33" borderId="23" xfId="0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right" vertical="center"/>
    </xf>
    <xf numFmtId="176" fontId="45" fillId="33" borderId="11" xfId="0" applyNumberFormat="1" applyFont="1" applyFill="1" applyBorder="1" applyAlignment="1">
      <alignment horizontal="right" vertical="center"/>
    </xf>
    <xf numFmtId="4" fontId="45" fillId="33" borderId="16" xfId="0" applyNumberFormat="1" applyFont="1" applyFill="1" applyBorder="1" applyAlignment="1">
      <alignment horizontal="right" vertical="center"/>
    </xf>
    <xf numFmtId="0" fontId="45" fillId="33" borderId="27" xfId="0" applyFont="1" applyFill="1" applyBorder="1" applyAlignment="1">
      <alignment horizontal="distributed" vertical="center"/>
    </xf>
    <xf numFmtId="0" fontId="45" fillId="33" borderId="19" xfId="0" applyFont="1" applyFill="1" applyBorder="1" applyAlignment="1">
      <alignment horizontal="distributed" vertical="center"/>
    </xf>
    <xf numFmtId="0" fontId="45" fillId="33" borderId="30" xfId="0" applyFont="1" applyFill="1" applyBorder="1" applyAlignment="1">
      <alignment horizontal="distributed" vertical="center"/>
    </xf>
    <xf numFmtId="0" fontId="45" fillId="33" borderId="14" xfId="0" applyFont="1" applyFill="1" applyBorder="1" applyAlignment="1">
      <alignment horizontal="distributed"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15" xfId="0" applyNumberFormat="1" applyFont="1" applyFill="1" applyBorder="1" applyAlignment="1">
      <alignment vertical="center"/>
    </xf>
    <xf numFmtId="176" fontId="45" fillId="33" borderId="16" xfId="0" applyNumberFormat="1" applyFont="1" applyFill="1" applyBorder="1" applyAlignment="1">
      <alignment vertical="center"/>
    </xf>
    <xf numFmtId="0" fontId="45" fillId="33" borderId="28" xfId="0" applyFont="1" applyFill="1" applyBorder="1" applyAlignment="1">
      <alignment horizontal="distributed" vertical="center"/>
    </xf>
    <xf numFmtId="0" fontId="45" fillId="33" borderId="23" xfId="0" applyFont="1" applyFill="1" applyBorder="1" applyAlignment="1">
      <alignment horizontal="distributed" vertical="center"/>
    </xf>
    <xf numFmtId="0" fontId="45" fillId="33" borderId="27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4" fontId="45" fillId="33" borderId="11" xfId="0" applyNumberFormat="1" applyFont="1" applyFill="1" applyBorder="1" applyAlignment="1">
      <alignment horizontal="right" vertical="center"/>
    </xf>
    <xf numFmtId="9" fontId="45" fillId="33" borderId="10" xfId="0" applyNumberFormat="1" applyFont="1" applyFill="1" applyBorder="1" applyAlignment="1">
      <alignment vertical="center"/>
    </xf>
    <xf numFmtId="9" fontId="45" fillId="33" borderId="11" xfId="0" applyNumberFormat="1" applyFont="1" applyFill="1" applyBorder="1" applyAlignment="1">
      <alignment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vertical="center"/>
    </xf>
    <xf numFmtId="3" fontId="45" fillId="0" borderId="25" xfId="0" applyNumberFormat="1" applyFont="1" applyFill="1" applyBorder="1" applyAlignment="1">
      <alignment vertical="center"/>
    </xf>
    <xf numFmtId="3" fontId="45" fillId="0" borderId="11" xfId="0" applyNumberFormat="1" applyFont="1" applyFill="1" applyBorder="1" applyAlignment="1">
      <alignment vertical="center"/>
    </xf>
    <xf numFmtId="0" fontId="45" fillId="33" borderId="34" xfId="0" applyFont="1" applyFill="1" applyBorder="1" applyAlignment="1">
      <alignment horizontal="center" vertical="center"/>
    </xf>
    <xf numFmtId="3" fontId="45" fillId="33" borderId="15" xfId="0" applyNumberFormat="1" applyFont="1" applyFill="1" applyBorder="1" applyAlignment="1">
      <alignment horizontal="right" vertical="center"/>
    </xf>
    <xf numFmtId="3" fontId="45" fillId="33" borderId="29" xfId="0" applyNumberFormat="1" applyFont="1" applyFill="1" applyBorder="1" applyAlignment="1">
      <alignment horizontal="right" vertical="center"/>
    </xf>
    <xf numFmtId="3" fontId="45" fillId="33" borderId="16" xfId="0" applyNumberFormat="1" applyFont="1" applyFill="1" applyBorder="1" applyAlignment="1">
      <alignment horizontal="right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horizontal="right" vertical="center"/>
    </xf>
    <xf numFmtId="3" fontId="45" fillId="0" borderId="11" xfId="0" applyNumberFormat="1" applyFont="1" applyFill="1" applyBorder="1" applyAlignment="1">
      <alignment horizontal="right" vertical="center"/>
    </xf>
    <xf numFmtId="3" fontId="45" fillId="0" borderId="26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R52"/>
  <sheetViews>
    <sheetView tabSelected="1" view="pageBreakPreview" zoomScale="150" zoomScaleNormal="150" zoomScaleSheetLayoutView="150" workbookViewId="0" topLeftCell="A1">
      <selection activeCell="K5" sqref="K5"/>
    </sheetView>
  </sheetViews>
  <sheetFormatPr defaultColWidth="9.00390625" defaultRowHeight="13.5"/>
  <cols>
    <col min="1" max="1" width="11.625" style="1" customWidth="1"/>
    <col min="2" max="2" width="1.00390625" style="1" customWidth="1"/>
    <col min="3" max="3" width="5.25390625" style="1" customWidth="1"/>
    <col min="4" max="4" width="3.50390625" style="1" customWidth="1"/>
    <col min="5" max="5" width="6.00390625" style="1" customWidth="1"/>
    <col min="6" max="6" width="2.375" style="1" customWidth="1"/>
    <col min="7" max="7" width="7.50390625" style="1" customWidth="1"/>
    <col min="8" max="8" width="1.37890625" style="1" customWidth="1"/>
    <col min="9" max="9" width="8.875" style="1" customWidth="1"/>
    <col min="10" max="11" width="8.75390625" style="1" customWidth="1"/>
    <col min="12" max="12" width="0.74609375" style="1" customWidth="1"/>
    <col min="13" max="13" width="8.75390625" style="1" customWidth="1"/>
    <col min="14" max="14" width="1.4921875" style="1" customWidth="1"/>
    <col min="15" max="15" width="7.50390625" style="1" customWidth="1"/>
    <col min="16" max="16" width="1.12109375" style="1" customWidth="1"/>
    <col min="17" max="17" width="8.75390625" style="1" customWidth="1"/>
    <col min="18" max="16384" width="9.00390625" style="1" customWidth="1"/>
  </cols>
  <sheetData>
    <row r="1" spans="1:17" ht="15" customHeight="1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>
      <c r="A2" s="104" t="s">
        <v>2</v>
      </c>
      <c r="B2" s="96" t="s">
        <v>0</v>
      </c>
      <c r="C2" s="97"/>
      <c r="D2" s="104"/>
      <c r="E2" s="96" t="s">
        <v>4</v>
      </c>
      <c r="F2" s="104"/>
      <c r="G2" s="98" t="s">
        <v>5</v>
      </c>
      <c r="H2" s="99"/>
      <c r="I2" s="99"/>
      <c r="J2" s="99"/>
      <c r="K2" s="99"/>
      <c r="L2" s="99"/>
      <c r="M2" s="100"/>
      <c r="N2" s="96" t="s">
        <v>6</v>
      </c>
      <c r="O2" s="104"/>
      <c r="P2" s="96" t="s">
        <v>7</v>
      </c>
      <c r="Q2" s="97"/>
    </row>
    <row r="3" spans="1:17" ht="13.5">
      <c r="A3" s="75"/>
      <c r="B3" s="67"/>
      <c r="C3" s="68"/>
      <c r="D3" s="75"/>
      <c r="E3" s="67"/>
      <c r="F3" s="75"/>
      <c r="G3" s="69" t="s">
        <v>1</v>
      </c>
      <c r="H3" s="71"/>
      <c r="I3" s="7" t="s">
        <v>8</v>
      </c>
      <c r="J3" s="8" t="s">
        <v>9</v>
      </c>
      <c r="K3" s="9" t="s">
        <v>10</v>
      </c>
      <c r="L3" s="110" t="s">
        <v>11</v>
      </c>
      <c r="M3" s="111"/>
      <c r="N3" s="67"/>
      <c r="O3" s="75"/>
      <c r="P3" s="67"/>
      <c r="Q3" s="68"/>
    </row>
    <row r="4" spans="1:17" ht="24" customHeight="1">
      <c r="A4" s="10" t="s">
        <v>34</v>
      </c>
      <c r="B4" s="49">
        <f>E4+G4+N4+P4</f>
        <v>358808249</v>
      </c>
      <c r="C4" s="66"/>
      <c r="D4" s="50"/>
      <c r="E4" s="49">
        <v>47897225</v>
      </c>
      <c r="F4" s="50"/>
      <c r="G4" s="49">
        <f>SUM(I4:M4)</f>
        <v>307583732</v>
      </c>
      <c r="H4" s="50"/>
      <c r="I4" s="11">
        <v>123181301</v>
      </c>
      <c r="J4" s="12">
        <v>71255931</v>
      </c>
      <c r="K4" s="13">
        <v>76549744</v>
      </c>
      <c r="L4" s="49">
        <v>36596756</v>
      </c>
      <c r="M4" s="50"/>
      <c r="N4" s="49">
        <v>2095499</v>
      </c>
      <c r="O4" s="50"/>
      <c r="P4" s="49">
        <v>1231793</v>
      </c>
      <c r="Q4" s="66"/>
    </row>
    <row r="5" spans="1:17" ht="24" customHeight="1">
      <c r="A5" s="10" t="s">
        <v>24</v>
      </c>
      <c r="B5" s="101">
        <f>B4*1000/6274332</f>
        <v>57186.6852120672</v>
      </c>
      <c r="C5" s="102"/>
      <c r="D5" s="103"/>
      <c r="E5" s="101">
        <f>E4*1000/6274332</f>
        <v>7633.836558218469</v>
      </c>
      <c r="F5" s="103"/>
      <c r="G5" s="101">
        <f>G4*1000/6274332</f>
        <v>49022.54646391042</v>
      </c>
      <c r="H5" s="103"/>
      <c r="I5" s="14" t="s">
        <v>26</v>
      </c>
      <c r="J5" s="15" t="s">
        <v>26</v>
      </c>
      <c r="K5" s="16" t="s">
        <v>26</v>
      </c>
      <c r="L5" s="112" t="s">
        <v>26</v>
      </c>
      <c r="M5" s="113"/>
      <c r="N5" s="101">
        <f>N4*1000/6274332</f>
        <v>333.9796172724045</v>
      </c>
      <c r="O5" s="103"/>
      <c r="P5" s="101">
        <f>P4*1000/6274332</f>
        <v>196.32257266590292</v>
      </c>
      <c r="Q5" s="102"/>
    </row>
    <row r="6" spans="1:17" ht="24" customHeight="1">
      <c r="A6" s="17" t="s">
        <v>25</v>
      </c>
      <c r="B6" s="105" t="s">
        <v>26</v>
      </c>
      <c r="C6" s="106"/>
      <c r="D6" s="107"/>
      <c r="E6" s="105" t="s">
        <v>26</v>
      </c>
      <c r="F6" s="107"/>
      <c r="G6" s="105" t="s">
        <v>26</v>
      </c>
      <c r="H6" s="107"/>
      <c r="I6" s="18">
        <f>I4*1000/(302030+130+119+140+143+122+138)</f>
        <v>406777.9124370092</v>
      </c>
      <c r="J6" s="19">
        <f>J4*1000/(147358+218+185+203)</f>
        <v>481576.1333837961</v>
      </c>
      <c r="K6" s="20">
        <f>K4*1000/94221</f>
        <v>812448.859596056</v>
      </c>
      <c r="L6" s="114">
        <f>L4*1000/6743</f>
        <v>5427370.013347175</v>
      </c>
      <c r="M6" s="114" t="e">
        <f>ROUND(M4*1000/V6,0)</f>
        <v>#DIV/0!</v>
      </c>
      <c r="N6" s="105" t="s">
        <v>26</v>
      </c>
      <c r="O6" s="107"/>
      <c r="P6" s="105" t="s">
        <v>26</v>
      </c>
      <c r="Q6" s="106"/>
    </row>
    <row r="7" spans="1:17" ht="10.5" customHeight="1">
      <c r="A7" s="21" t="s">
        <v>28</v>
      </c>
      <c r="B7" s="21"/>
      <c r="C7" s="21"/>
      <c r="D7" s="21"/>
      <c r="E7" s="21"/>
      <c r="F7" s="21"/>
      <c r="G7" s="21"/>
      <c r="H7" s="21"/>
      <c r="I7" s="21"/>
      <c r="J7" s="21" t="s">
        <v>27</v>
      </c>
      <c r="K7" s="21"/>
      <c r="L7" s="22"/>
      <c r="M7" s="22"/>
      <c r="N7" s="21"/>
      <c r="O7" s="21"/>
      <c r="P7" s="21"/>
      <c r="Q7" s="21"/>
    </row>
    <row r="8" spans="1:17" ht="10.5" customHeight="1">
      <c r="A8" s="21" t="s">
        <v>35</v>
      </c>
      <c r="B8" s="21"/>
      <c r="C8" s="21"/>
      <c r="D8" s="21"/>
      <c r="E8" s="21"/>
      <c r="F8" s="21"/>
      <c r="G8" s="21"/>
      <c r="H8" s="21"/>
      <c r="I8" s="21"/>
      <c r="J8" s="21" t="s">
        <v>32</v>
      </c>
      <c r="K8" s="21"/>
      <c r="L8" s="22"/>
      <c r="M8" s="22"/>
      <c r="N8" s="21"/>
      <c r="O8" s="21"/>
      <c r="P8" s="21"/>
      <c r="Q8" s="21"/>
    </row>
    <row r="9" spans="1:17" ht="10.5" customHeight="1">
      <c r="A9" s="21" t="s">
        <v>29</v>
      </c>
      <c r="B9" s="21"/>
      <c r="C9" s="21"/>
      <c r="D9" s="21"/>
      <c r="E9" s="21"/>
      <c r="F9" s="21"/>
      <c r="G9" s="21"/>
      <c r="H9" s="21"/>
      <c r="I9" s="21"/>
      <c r="J9" s="21" t="s">
        <v>36</v>
      </c>
      <c r="K9" s="21"/>
      <c r="L9" s="21"/>
      <c r="M9" s="21"/>
      <c r="N9" s="21"/>
      <c r="O9" s="21"/>
      <c r="P9" s="21"/>
      <c r="Q9" s="21"/>
    </row>
    <row r="10" spans="1:17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15" customHeight="1">
      <c r="A12" s="5" t="s">
        <v>23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ht="12.75">
      <c r="A13" s="99" t="s">
        <v>12</v>
      </c>
      <c r="B13" s="99"/>
      <c r="C13" s="100"/>
      <c r="D13" s="98" t="s">
        <v>13</v>
      </c>
      <c r="E13" s="100"/>
      <c r="F13" s="98" t="s">
        <v>4</v>
      </c>
      <c r="G13" s="100"/>
      <c r="H13" s="98" t="s">
        <v>8</v>
      </c>
      <c r="I13" s="99"/>
      <c r="J13" s="23" t="s">
        <v>9</v>
      </c>
      <c r="K13" s="98" t="s">
        <v>10</v>
      </c>
      <c r="L13" s="100"/>
      <c r="M13" s="108" t="s">
        <v>11</v>
      </c>
      <c r="N13" s="109"/>
      <c r="O13" s="98" t="s">
        <v>6</v>
      </c>
      <c r="P13" s="100"/>
      <c r="Q13" s="24" t="s">
        <v>7</v>
      </c>
    </row>
    <row r="14" spans="1:17" ht="6.75" customHeight="1">
      <c r="A14" s="89" t="s">
        <v>31</v>
      </c>
      <c r="B14" s="89"/>
      <c r="C14" s="90"/>
      <c r="D14" s="58" t="s">
        <v>3</v>
      </c>
      <c r="E14" s="59"/>
      <c r="F14" s="58" t="s">
        <v>3</v>
      </c>
      <c r="G14" s="59"/>
      <c r="H14" s="58" t="s">
        <v>3</v>
      </c>
      <c r="I14" s="62"/>
      <c r="J14" s="25" t="s">
        <v>3</v>
      </c>
      <c r="K14" s="58" t="s">
        <v>3</v>
      </c>
      <c r="L14" s="59"/>
      <c r="M14" s="58" t="s">
        <v>3</v>
      </c>
      <c r="N14" s="59"/>
      <c r="O14" s="58" t="s">
        <v>3</v>
      </c>
      <c r="P14" s="59"/>
      <c r="Q14" s="26" t="s">
        <v>3</v>
      </c>
    </row>
    <row r="15" spans="1:17" ht="9" customHeight="1">
      <c r="A15" s="91"/>
      <c r="B15" s="91"/>
      <c r="C15" s="92"/>
      <c r="D15" s="60">
        <f>D19+D21+D23+D25+D27</f>
        <v>358808249</v>
      </c>
      <c r="E15" s="61"/>
      <c r="F15" s="60">
        <f>F19+F21+F23+F25+F27</f>
        <v>47897225</v>
      </c>
      <c r="G15" s="61"/>
      <c r="H15" s="60">
        <f>H19+H21</f>
        <v>123181301</v>
      </c>
      <c r="I15" s="63"/>
      <c r="J15" s="27">
        <f>J19+J21+J23+J27</f>
        <v>71255931</v>
      </c>
      <c r="K15" s="60">
        <f>K19+K21+K23+K25+K27</f>
        <v>76549744</v>
      </c>
      <c r="L15" s="61"/>
      <c r="M15" s="60">
        <f>M19+M21+M23+M25+M27</f>
        <v>36596756</v>
      </c>
      <c r="N15" s="61"/>
      <c r="O15" s="60">
        <f>O19+O21+O23+O25+O27</f>
        <v>2095499</v>
      </c>
      <c r="P15" s="61"/>
      <c r="Q15" s="28">
        <f>Q19+Q21+Q25+Q27</f>
        <v>1231793</v>
      </c>
    </row>
    <row r="16" spans="1:17" ht="4.5" customHeight="1">
      <c r="A16" s="68"/>
      <c r="B16" s="68"/>
      <c r="C16" s="75"/>
      <c r="D16" s="67"/>
      <c r="E16" s="75"/>
      <c r="F16" s="67"/>
      <c r="G16" s="75"/>
      <c r="H16" s="67"/>
      <c r="I16" s="68"/>
      <c r="J16" s="29"/>
      <c r="K16" s="67"/>
      <c r="L16" s="75"/>
      <c r="M16" s="67"/>
      <c r="N16" s="75"/>
      <c r="O16" s="67"/>
      <c r="P16" s="75"/>
      <c r="Q16" s="30"/>
    </row>
    <row r="17" spans="1:18" ht="12.75">
      <c r="A17" s="70" t="s">
        <v>14</v>
      </c>
      <c r="B17" s="70"/>
      <c r="C17" s="71"/>
      <c r="D17" s="94">
        <f>SUM(F17:Q17)</f>
        <v>1</v>
      </c>
      <c r="E17" s="95"/>
      <c r="F17" s="64">
        <f>F15/$D$15</f>
        <v>0.13348975430049267</v>
      </c>
      <c r="G17" s="65"/>
      <c r="H17" s="64">
        <f>H15/$D$15</f>
        <v>0.343306769962248</v>
      </c>
      <c r="I17" s="72"/>
      <c r="J17" s="31">
        <f>J15/$D$15</f>
        <v>0.19859055971703704</v>
      </c>
      <c r="K17" s="64">
        <f>K15/D15</f>
        <v>0.2133444373515504</v>
      </c>
      <c r="L17" s="65"/>
      <c r="M17" s="64">
        <f>M15/$D$15</f>
        <v>0.10199530278915075</v>
      </c>
      <c r="N17" s="65"/>
      <c r="O17" s="64">
        <f>O15/$D$15</f>
        <v>0.005840163947847253</v>
      </c>
      <c r="P17" s="65"/>
      <c r="Q17" s="32">
        <f>Q15/$D$15</f>
        <v>0.003433011931673845</v>
      </c>
      <c r="R17" s="4"/>
    </row>
    <row r="18" spans="1:17" ht="1.5" customHeight="1">
      <c r="A18" s="70"/>
      <c r="B18" s="71"/>
      <c r="C18" s="33"/>
      <c r="D18" s="69"/>
      <c r="E18" s="71"/>
      <c r="F18" s="69"/>
      <c r="G18" s="71"/>
      <c r="H18" s="69"/>
      <c r="I18" s="70"/>
      <c r="J18" s="34"/>
      <c r="K18" s="69"/>
      <c r="L18" s="71"/>
      <c r="M18" s="69"/>
      <c r="N18" s="71"/>
      <c r="O18" s="69"/>
      <c r="P18" s="71"/>
      <c r="Q18" s="35"/>
    </row>
    <row r="19" spans="1:17" ht="12.75">
      <c r="A19" s="79" t="s">
        <v>15</v>
      </c>
      <c r="B19" s="80"/>
      <c r="C19" s="33" t="s">
        <v>16</v>
      </c>
      <c r="D19" s="49">
        <f>SUM(F19:Q19)</f>
        <v>329121416</v>
      </c>
      <c r="E19" s="50"/>
      <c r="F19" s="49">
        <v>43138775</v>
      </c>
      <c r="G19" s="50"/>
      <c r="H19" s="49">
        <v>122727452</v>
      </c>
      <c r="I19" s="66"/>
      <c r="J19" s="12">
        <v>70804420</v>
      </c>
      <c r="K19" s="49">
        <v>59284785</v>
      </c>
      <c r="L19" s="50"/>
      <c r="M19" s="49">
        <v>32774321</v>
      </c>
      <c r="N19" s="50"/>
      <c r="O19" s="49">
        <v>96893</v>
      </c>
      <c r="P19" s="50"/>
      <c r="Q19" s="11">
        <v>294770</v>
      </c>
    </row>
    <row r="20" spans="1:17" ht="12.75">
      <c r="A20" s="87"/>
      <c r="B20" s="88"/>
      <c r="C20" s="33" t="s">
        <v>17</v>
      </c>
      <c r="D20" s="83">
        <f>D19/$D$15*100</f>
        <v>91.72626797663172</v>
      </c>
      <c r="E20" s="84"/>
      <c r="F20" s="56">
        <f>F19/$F$15*100</f>
        <v>90.06529083887428</v>
      </c>
      <c r="G20" s="93"/>
      <c r="H20" s="47">
        <f>H19/$H$15*100</f>
        <v>99.63156015051344</v>
      </c>
      <c r="I20" s="53"/>
      <c r="J20" s="36">
        <f>J19/$J$15*100</f>
        <v>99.3663530969794</v>
      </c>
      <c r="K20" s="47">
        <f>K19/$K$15*100</f>
        <v>77.44609178575436</v>
      </c>
      <c r="L20" s="48"/>
      <c r="M20" s="47">
        <f>M19/$M$15*100</f>
        <v>89.5552627670059</v>
      </c>
      <c r="N20" s="48"/>
      <c r="O20" s="47">
        <f>O19/$O$15*100</f>
        <v>4.62386286034973</v>
      </c>
      <c r="P20" s="48"/>
      <c r="Q20" s="37">
        <f>Q19/$Q$15*100</f>
        <v>23.930157096200418</v>
      </c>
    </row>
    <row r="21" spans="1:17" ht="12.75">
      <c r="A21" s="79" t="s">
        <v>18</v>
      </c>
      <c r="B21" s="80"/>
      <c r="C21" s="33" t="s">
        <v>16</v>
      </c>
      <c r="D21" s="49">
        <f>SUM(F21:Q21)</f>
        <v>8248795</v>
      </c>
      <c r="E21" s="50"/>
      <c r="F21" s="49">
        <v>1407322</v>
      </c>
      <c r="G21" s="50"/>
      <c r="H21" s="49">
        <v>453849</v>
      </c>
      <c r="I21" s="66"/>
      <c r="J21" s="12">
        <v>445709</v>
      </c>
      <c r="K21" s="49">
        <v>4435604</v>
      </c>
      <c r="L21" s="50"/>
      <c r="M21" s="49">
        <v>1132132</v>
      </c>
      <c r="N21" s="50"/>
      <c r="O21" s="49">
        <v>310027</v>
      </c>
      <c r="P21" s="50"/>
      <c r="Q21" s="11">
        <v>64152</v>
      </c>
    </row>
    <row r="22" spans="1:17" ht="12.75">
      <c r="A22" s="87"/>
      <c r="B22" s="88"/>
      <c r="C22" s="33" t="s">
        <v>17</v>
      </c>
      <c r="D22" s="83">
        <f>D21/$D$15*100</f>
        <v>2.2989424080938563</v>
      </c>
      <c r="E22" s="84"/>
      <c r="F22" s="56">
        <f>F21/$F$15*100</f>
        <v>2.938211973658182</v>
      </c>
      <c r="G22" s="93"/>
      <c r="H22" s="47">
        <f>H21/$H$15*100</f>
        <v>0.36843984948657105</v>
      </c>
      <c r="I22" s="53"/>
      <c r="J22" s="36">
        <f>J21/$J$15*100</f>
        <v>0.6255044229230546</v>
      </c>
      <c r="K22" s="47">
        <f>K21/$K$15*100</f>
        <v>5.794407359481176</v>
      </c>
      <c r="L22" s="48"/>
      <c r="M22" s="47">
        <f>M21/$M$15*100</f>
        <v>3.09353102225782</v>
      </c>
      <c r="N22" s="48"/>
      <c r="O22" s="47">
        <f>O21/$O$15*100</f>
        <v>14.794900880410825</v>
      </c>
      <c r="P22" s="48"/>
      <c r="Q22" s="37">
        <f>Q21/$Q$15*100</f>
        <v>5.208017905605893</v>
      </c>
    </row>
    <row r="23" spans="1:17" ht="12.75">
      <c r="A23" s="79" t="s">
        <v>19</v>
      </c>
      <c r="B23" s="80"/>
      <c r="C23" s="33" t="s">
        <v>16</v>
      </c>
      <c r="D23" s="49">
        <f>SUM(F23:Q23)</f>
        <v>429615</v>
      </c>
      <c r="E23" s="50"/>
      <c r="F23" s="49">
        <v>23438</v>
      </c>
      <c r="G23" s="50"/>
      <c r="H23" s="54" t="s">
        <v>26</v>
      </c>
      <c r="I23" s="55"/>
      <c r="J23" s="38">
        <v>4000</v>
      </c>
      <c r="K23" s="49">
        <v>273685</v>
      </c>
      <c r="L23" s="50"/>
      <c r="M23" s="49">
        <v>104478</v>
      </c>
      <c r="N23" s="50"/>
      <c r="O23" s="49">
        <v>24014</v>
      </c>
      <c r="P23" s="50"/>
      <c r="Q23" s="39" t="s">
        <v>33</v>
      </c>
    </row>
    <row r="24" spans="1:17" ht="12.75">
      <c r="A24" s="87"/>
      <c r="B24" s="88"/>
      <c r="C24" s="33" t="s">
        <v>17</v>
      </c>
      <c r="D24" s="83">
        <f>D23/$D$15*100</f>
        <v>0.11973386932918591</v>
      </c>
      <c r="E24" s="84"/>
      <c r="F24" s="76">
        <f>F23/$F$15*100</f>
        <v>0.04893394137134249</v>
      </c>
      <c r="G24" s="77"/>
      <c r="H24" s="56" t="s">
        <v>26</v>
      </c>
      <c r="I24" s="57"/>
      <c r="J24" s="40">
        <f>J23/$J$15*100</f>
        <v>0.005613567802517379</v>
      </c>
      <c r="K24" s="47">
        <f>K23/$K$15*100</f>
        <v>0.35752568943927493</v>
      </c>
      <c r="L24" s="48"/>
      <c r="M24" s="47">
        <f>M23/$M$15*100</f>
        <v>0.2854843199763389</v>
      </c>
      <c r="N24" s="48"/>
      <c r="O24" s="47">
        <f>O23/$O$15*100</f>
        <v>1.1459800267144007</v>
      </c>
      <c r="P24" s="48"/>
      <c r="Q24" s="41" t="s">
        <v>33</v>
      </c>
    </row>
    <row r="25" spans="1:17" ht="12.75">
      <c r="A25" s="79" t="s">
        <v>20</v>
      </c>
      <c r="B25" s="80"/>
      <c r="C25" s="33" t="s">
        <v>16</v>
      </c>
      <c r="D25" s="49">
        <f>SUM(F25:Q25)</f>
        <v>4552782</v>
      </c>
      <c r="E25" s="50"/>
      <c r="F25" s="49">
        <v>627495</v>
      </c>
      <c r="G25" s="50"/>
      <c r="H25" s="54" t="s">
        <v>26</v>
      </c>
      <c r="I25" s="55"/>
      <c r="J25" s="38" t="s">
        <v>26</v>
      </c>
      <c r="K25" s="49">
        <v>2689819</v>
      </c>
      <c r="L25" s="50"/>
      <c r="M25" s="49">
        <v>526663</v>
      </c>
      <c r="N25" s="50"/>
      <c r="O25" s="49">
        <v>705305</v>
      </c>
      <c r="P25" s="50"/>
      <c r="Q25" s="11">
        <v>3500</v>
      </c>
    </row>
    <row r="26" spans="1:17" ht="12.75">
      <c r="A26" s="87"/>
      <c r="B26" s="88"/>
      <c r="C26" s="33" t="s">
        <v>17</v>
      </c>
      <c r="D26" s="83">
        <f>D25/$D$15*100</f>
        <v>1.2688621325425549</v>
      </c>
      <c r="E26" s="84"/>
      <c r="F26" s="76">
        <f>F25/$F$15*100</f>
        <v>1.310086335899418</v>
      </c>
      <c r="G26" s="77"/>
      <c r="H26" s="56" t="s">
        <v>26</v>
      </c>
      <c r="I26" s="57"/>
      <c r="J26" s="40" t="s">
        <v>26</v>
      </c>
      <c r="K26" s="47">
        <f>K25/$K$15*100</f>
        <v>3.513818413292146</v>
      </c>
      <c r="L26" s="48"/>
      <c r="M26" s="47">
        <f>M25/$M$15*100</f>
        <v>1.4390974981498361</v>
      </c>
      <c r="N26" s="48"/>
      <c r="O26" s="47">
        <f>O25/$O$15*100</f>
        <v>33.658092893387206</v>
      </c>
      <c r="P26" s="48"/>
      <c r="Q26" s="37">
        <f>Q25/$Q$15*100</f>
        <v>0.284138649919264</v>
      </c>
    </row>
    <row r="27" spans="1:17" ht="12.75">
      <c r="A27" s="79" t="s">
        <v>21</v>
      </c>
      <c r="B27" s="80"/>
      <c r="C27" s="33" t="s">
        <v>16</v>
      </c>
      <c r="D27" s="49">
        <f>SUM(F27:Q27)</f>
        <v>16455641</v>
      </c>
      <c r="E27" s="50"/>
      <c r="F27" s="49">
        <v>2700195</v>
      </c>
      <c r="G27" s="50"/>
      <c r="H27" s="54" t="s">
        <v>26</v>
      </c>
      <c r="I27" s="55"/>
      <c r="J27" s="38">
        <v>1802</v>
      </c>
      <c r="K27" s="49">
        <v>9865851</v>
      </c>
      <c r="L27" s="50"/>
      <c r="M27" s="49">
        <v>2059162</v>
      </c>
      <c r="N27" s="50"/>
      <c r="O27" s="49">
        <v>959260</v>
      </c>
      <c r="P27" s="50"/>
      <c r="Q27" s="11">
        <v>869371</v>
      </c>
    </row>
    <row r="28" spans="1:17" ht="12.75">
      <c r="A28" s="81"/>
      <c r="B28" s="82"/>
      <c r="C28" s="42" t="s">
        <v>17</v>
      </c>
      <c r="D28" s="85">
        <f>D27/$D$15*100</f>
        <v>4.586193613402684</v>
      </c>
      <c r="E28" s="86"/>
      <c r="F28" s="73">
        <f>F27/$F$15*100</f>
        <v>5.6374769101967805</v>
      </c>
      <c r="G28" s="78"/>
      <c r="H28" s="73" t="s">
        <v>26</v>
      </c>
      <c r="I28" s="74"/>
      <c r="J28" s="43">
        <f>J27/$J$15*100</f>
        <v>0.0025289122950340795</v>
      </c>
      <c r="K28" s="51">
        <f>K27/$K$15*100</f>
        <v>12.88815675203303</v>
      </c>
      <c r="L28" s="52"/>
      <c r="M28" s="51">
        <f>M27/$M$15*100</f>
        <v>5.626624392610099</v>
      </c>
      <c r="N28" s="52"/>
      <c r="O28" s="51">
        <f>O27/$O$15*100</f>
        <v>45.777163339137836</v>
      </c>
      <c r="P28" s="52"/>
      <c r="Q28" s="44">
        <f>Q27/$Q$15*100</f>
        <v>70.57768634827443</v>
      </c>
    </row>
    <row r="29" spans="1:17" s="3" customFormat="1" ht="12.75">
      <c r="A29" s="22" t="s">
        <v>30</v>
      </c>
      <c r="B29" s="45"/>
      <c r="C29" s="45"/>
      <c r="D29" s="22"/>
      <c r="E29" s="46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</sheetData>
  <sheetProtection/>
  <mergeCells count="131">
    <mergeCell ref="A2:A3"/>
    <mergeCell ref="B2:D3"/>
    <mergeCell ref="E2:F3"/>
    <mergeCell ref="K13:L13"/>
    <mergeCell ref="L4:M4"/>
    <mergeCell ref="L5:M5"/>
    <mergeCell ref="L6:M6"/>
    <mergeCell ref="B6:D6"/>
    <mergeCell ref="G4:H4"/>
    <mergeCell ref="E6:F6"/>
    <mergeCell ref="B4:D4"/>
    <mergeCell ref="G5:H5"/>
    <mergeCell ref="G3:H3"/>
    <mergeCell ref="B5:D5"/>
    <mergeCell ref="L3:M3"/>
    <mergeCell ref="E5:F5"/>
    <mergeCell ref="P6:Q6"/>
    <mergeCell ref="N6:O6"/>
    <mergeCell ref="A13:C13"/>
    <mergeCell ref="D13:E13"/>
    <mergeCell ref="O13:P13"/>
    <mergeCell ref="F13:G13"/>
    <mergeCell ref="H13:I13"/>
    <mergeCell ref="M13:N13"/>
    <mergeCell ref="G6:H6"/>
    <mergeCell ref="P2:Q3"/>
    <mergeCell ref="G2:M2"/>
    <mergeCell ref="P4:Q4"/>
    <mergeCell ref="E4:F4"/>
    <mergeCell ref="P5:Q5"/>
    <mergeCell ref="N5:O5"/>
    <mergeCell ref="N4:O4"/>
    <mergeCell ref="N2:O3"/>
    <mergeCell ref="A19:B20"/>
    <mergeCell ref="A17:C17"/>
    <mergeCell ref="D19:E19"/>
    <mergeCell ref="D20:E20"/>
    <mergeCell ref="A18:B18"/>
    <mergeCell ref="D17:E17"/>
    <mergeCell ref="D26:E26"/>
    <mergeCell ref="D27:E27"/>
    <mergeCell ref="F21:G21"/>
    <mergeCell ref="F20:G20"/>
    <mergeCell ref="F22:G22"/>
    <mergeCell ref="F16:G16"/>
    <mergeCell ref="F17:G17"/>
    <mergeCell ref="D16:E16"/>
    <mergeCell ref="F24:G24"/>
    <mergeCell ref="F25:G25"/>
    <mergeCell ref="A23:B24"/>
    <mergeCell ref="F23:G23"/>
    <mergeCell ref="D18:E18"/>
    <mergeCell ref="F18:G18"/>
    <mergeCell ref="F19:G19"/>
    <mergeCell ref="F14:G14"/>
    <mergeCell ref="F15:G15"/>
    <mergeCell ref="A14:C16"/>
    <mergeCell ref="D14:E14"/>
    <mergeCell ref="D15:E15"/>
    <mergeCell ref="F28:G28"/>
    <mergeCell ref="A27:B28"/>
    <mergeCell ref="D21:E21"/>
    <mergeCell ref="D22:E22"/>
    <mergeCell ref="D23:E23"/>
    <mergeCell ref="D24:E24"/>
    <mergeCell ref="D25:E25"/>
    <mergeCell ref="D28:E28"/>
    <mergeCell ref="A25:B26"/>
    <mergeCell ref="A21:B22"/>
    <mergeCell ref="F26:G26"/>
    <mergeCell ref="H25:I25"/>
    <mergeCell ref="F27:G27"/>
    <mergeCell ref="H26:I26"/>
    <mergeCell ref="O16:P16"/>
    <mergeCell ref="O17:P17"/>
    <mergeCell ref="O19:P19"/>
    <mergeCell ref="O18:P18"/>
    <mergeCell ref="H27:I27"/>
    <mergeCell ref="M18:N18"/>
    <mergeCell ref="H28:I28"/>
    <mergeCell ref="K26:L26"/>
    <mergeCell ref="M16:N16"/>
    <mergeCell ref="M24:N24"/>
    <mergeCell ref="M25:N25"/>
    <mergeCell ref="K20:L20"/>
    <mergeCell ref="M20:N20"/>
    <mergeCell ref="M17:N17"/>
    <mergeCell ref="M19:N19"/>
    <mergeCell ref="K16:L16"/>
    <mergeCell ref="H18:I18"/>
    <mergeCell ref="K14:L14"/>
    <mergeCell ref="K15:L15"/>
    <mergeCell ref="H21:I21"/>
    <mergeCell ref="K21:L21"/>
    <mergeCell ref="K19:L19"/>
    <mergeCell ref="K18:L18"/>
    <mergeCell ref="H17:I17"/>
    <mergeCell ref="O14:P14"/>
    <mergeCell ref="O15:P15"/>
    <mergeCell ref="H14:I14"/>
    <mergeCell ref="H15:I15"/>
    <mergeCell ref="H20:I20"/>
    <mergeCell ref="M14:N14"/>
    <mergeCell ref="M15:N15"/>
    <mergeCell ref="K17:L17"/>
    <mergeCell ref="H19:I19"/>
    <mergeCell ref="H16:I16"/>
    <mergeCell ref="K23:L23"/>
    <mergeCell ref="K24:L24"/>
    <mergeCell ref="K25:L25"/>
    <mergeCell ref="H22:I22"/>
    <mergeCell ref="H23:I23"/>
    <mergeCell ref="H24:I24"/>
    <mergeCell ref="K22:L22"/>
    <mergeCell ref="K27:L27"/>
    <mergeCell ref="O28:P28"/>
    <mergeCell ref="O21:P21"/>
    <mergeCell ref="O22:P22"/>
    <mergeCell ref="O23:P23"/>
    <mergeCell ref="O24:P24"/>
    <mergeCell ref="K28:L28"/>
    <mergeCell ref="M28:N28"/>
    <mergeCell ref="M27:N27"/>
    <mergeCell ref="O27:P27"/>
    <mergeCell ref="M26:N26"/>
    <mergeCell ref="O20:P20"/>
    <mergeCell ref="M21:N21"/>
    <mergeCell ref="M22:N22"/>
    <mergeCell ref="O26:P26"/>
    <mergeCell ref="M23:N23"/>
    <mergeCell ref="O25:P25"/>
  </mergeCells>
  <printOptions horizontalCentered="1"/>
  <pageMargins left="0.2755905511811024" right="0.2755905511811024" top="0.3937007874015748" bottom="0.5511811023622047" header="0.31496062992125984" footer="0.2362204724409449"/>
  <pageSetup firstPageNumber="20" useFirstPageNumber="1" fitToWidth="2" horizontalDpi="600" verticalDpi="600" orientation="portrait" paperSize="9" scale="180" r:id="rId3"/>
  <headerFooter scaleWithDoc="0" alignWithMargins="0">
    <oddFooter>&amp;C&amp;"ＭＳ 明朝,標準"&amp;9－ &amp;P －</oddFooter>
  </headerFooter>
  <colBreaks count="2" manualBreakCount="2">
    <brk id="9" max="28" man="1"/>
    <brk id="1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m.tkg11</dc:creator>
  <cp:keywords/>
  <dc:description/>
  <cp:lastModifiedBy>湯浅 英貴</cp:lastModifiedBy>
  <cp:lastPrinted>2023-03-06T01:59:20Z</cp:lastPrinted>
  <dcterms:created xsi:type="dcterms:W3CDTF">2007-02-22T08:07:55Z</dcterms:created>
  <dcterms:modified xsi:type="dcterms:W3CDTF">2023-03-06T01:59:25Z</dcterms:modified>
  <cp:category/>
  <cp:version/>
  <cp:contentType/>
  <cp:contentStatus/>
</cp:coreProperties>
</file>