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Dstfs04\13050_高齢者福祉課$\02_室班フォルダ\法人支援班\600 補助金関連\604介護テクノロジー定着支援事業\07交付申請\HP\3実績\"/>
    </mc:Choice>
  </mc:AlternateContent>
  <xr:revisionPtr revIDLastSave="0" documentId="13_ncr:1_{79CAF349-7963-450F-B428-72885F3F2296}" xr6:coauthVersionLast="47" xr6:coauthVersionMax="47" xr10:uidLastSave="{00000000-0000-0000-0000-000000000000}"/>
  <bookViews>
    <workbookView xWindow="-28920" yWindow="-1605" windowWidth="29040" windowHeight="15720" activeTab="1" xr2:uid="{35F6167C-0650-415D-88E6-470430F22411}"/>
  </bookViews>
  <sheets>
    <sheet name="一番最初にお読みください" sheetId="10" r:id="rId1"/>
    <sheet name="所要額調書(総表）" sheetId="5" r:id="rId2"/>
    <sheet name="個票1" sheetId="21" r:id="rId3"/>
    <sheet name="個票2" sheetId="33" r:id="rId4"/>
    <sheet name="個票3" sheetId="34" r:id="rId5"/>
    <sheet name="個票4" sheetId="35" r:id="rId6"/>
    <sheet name="個票5" sheetId="36" r:id="rId7"/>
    <sheet name="個票6" sheetId="37" r:id="rId8"/>
    <sheet name="個票7" sheetId="38" r:id="rId9"/>
    <sheet name="個票8" sheetId="39" r:id="rId10"/>
    <sheet name="個票9" sheetId="40" r:id="rId11"/>
    <sheet name="個票10" sheetId="41" r:id="rId12"/>
    <sheet name="入力規則リスト" sheetId="4" r:id="rId13"/>
    <sheet name="県作業用ICT" sheetId="22" r:id="rId14"/>
    <sheet name="県作業用ロボ" sheetId="32" r:id="rId15"/>
  </sheets>
  <definedNames>
    <definedName name="_xlnm.Print_Area" localSheetId="2">個票1!$A$1:$L$43</definedName>
    <definedName name="_xlnm.Print_Area" localSheetId="11">個票10!$A$1:$L$43</definedName>
    <definedName name="_xlnm.Print_Area" localSheetId="3">個票2!$A$1:$L$43</definedName>
    <definedName name="_xlnm.Print_Area" localSheetId="4">個票3!$A$1:$L$43</definedName>
    <definedName name="_xlnm.Print_Area" localSheetId="5">個票4!$A$1:$L$43</definedName>
    <definedName name="_xlnm.Print_Area" localSheetId="6">個票5!$A$1:$L$43</definedName>
    <definedName name="_xlnm.Print_Area" localSheetId="7">個票6!$A$1:$L$43</definedName>
    <definedName name="_xlnm.Print_Area" localSheetId="8">個票7!$A$1:$L$43</definedName>
    <definedName name="_xlnm.Print_Area" localSheetId="9">個票8!$A$1:$L$43</definedName>
    <definedName name="_xlnm.Print_Area" localSheetId="10">個票9!$A$1:$L$43</definedName>
    <definedName name="_xlnm.Print_Area" localSheetId="1">'所要額調書(総表）'!$A$1:$M$15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7" i="41" l="1"/>
  <c r="D37" i="41" s="1"/>
  <c r="H28" i="41"/>
  <c r="B37" i="41" s="1"/>
  <c r="I20" i="41"/>
  <c r="H15" i="41"/>
  <c r="F14" i="41"/>
  <c r="G14" i="41" s="1"/>
  <c r="I14" i="41" s="1"/>
  <c r="E14" i="41"/>
  <c r="F13" i="41"/>
  <c r="E13" i="41"/>
  <c r="G13" i="41" s="1"/>
  <c r="I13" i="41" s="1"/>
  <c r="F12" i="41"/>
  <c r="G12" i="41" s="1"/>
  <c r="I12" i="41" s="1"/>
  <c r="E12" i="41"/>
  <c r="F11" i="41"/>
  <c r="E11" i="41"/>
  <c r="G11" i="41" s="1"/>
  <c r="I11" i="41" s="1"/>
  <c r="F10" i="41"/>
  <c r="G10" i="41" s="1"/>
  <c r="I10" i="41" s="1"/>
  <c r="E10" i="41"/>
  <c r="I5" i="41"/>
  <c r="D37" i="40"/>
  <c r="C37" i="40"/>
  <c r="H28" i="40"/>
  <c r="B37" i="40" s="1"/>
  <c r="E37" i="40" s="1"/>
  <c r="G37" i="40" s="1"/>
  <c r="I37" i="40" s="1"/>
  <c r="H15" i="40"/>
  <c r="F14" i="40"/>
  <c r="G14" i="40" s="1"/>
  <c r="I14" i="40" s="1"/>
  <c r="E14" i="40"/>
  <c r="F13" i="40"/>
  <c r="G13" i="40" s="1"/>
  <c r="I13" i="40" s="1"/>
  <c r="E13" i="40"/>
  <c r="F12" i="40"/>
  <c r="G12" i="40" s="1"/>
  <c r="I12" i="40" s="1"/>
  <c r="E12" i="40"/>
  <c r="F11" i="40"/>
  <c r="G11" i="40" s="1"/>
  <c r="I11" i="40" s="1"/>
  <c r="E11" i="40"/>
  <c r="F10" i="40"/>
  <c r="G10" i="40" s="1"/>
  <c r="I10" i="40" s="1"/>
  <c r="E10" i="40"/>
  <c r="I5" i="40"/>
  <c r="I20" i="40" s="1"/>
  <c r="C37" i="39"/>
  <c r="D37" i="39" s="1"/>
  <c r="H28" i="39"/>
  <c r="B37" i="39" s="1"/>
  <c r="H15" i="39"/>
  <c r="F14" i="39"/>
  <c r="G14" i="39" s="1"/>
  <c r="I14" i="39" s="1"/>
  <c r="E14" i="39"/>
  <c r="F13" i="39"/>
  <c r="G13" i="39" s="1"/>
  <c r="I13" i="39" s="1"/>
  <c r="E13" i="39"/>
  <c r="F12" i="39"/>
  <c r="G12" i="39" s="1"/>
  <c r="I12" i="39" s="1"/>
  <c r="E12" i="39"/>
  <c r="F11" i="39"/>
  <c r="G11" i="39" s="1"/>
  <c r="I11" i="39" s="1"/>
  <c r="E11" i="39"/>
  <c r="F10" i="39"/>
  <c r="G10" i="39" s="1"/>
  <c r="I10" i="39" s="1"/>
  <c r="E10" i="39"/>
  <c r="I5" i="39"/>
  <c r="I20" i="39" s="1"/>
  <c r="C37" i="38"/>
  <c r="D37" i="38" s="1"/>
  <c r="B37" i="38"/>
  <c r="H28" i="38"/>
  <c r="I20" i="38"/>
  <c r="H15" i="38"/>
  <c r="G14" i="38"/>
  <c r="I14" i="38" s="1"/>
  <c r="F14" i="38"/>
  <c r="E14" i="38"/>
  <c r="G13" i="38"/>
  <c r="I13" i="38" s="1"/>
  <c r="F13" i="38"/>
  <c r="E13" i="38"/>
  <c r="G12" i="38"/>
  <c r="I12" i="38" s="1"/>
  <c r="F12" i="38"/>
  <c r="E12" i="38"/>
  <c r="G11" i="38"/>
  <c r="I11" i="38" s="1"/>
  <c r="F11" i="38"/>
  <c r="E11" i="38"/>
  <c r="G10" i="38"/>
  <c r="I10" i="38" s="1"/>
  <c r="I15" i="38" s="1"/>
  <c r="F10" i="38"/>
  <c r="E10" i="38"/>
  <c r="I5" i="38"/>
  <c r="C37" i="37"/>
  <c r="D37" i="37" s="1"/>
  <c r="H28" i="37"/>
  <c r="B37" i="37" s="1"/>
  <c r="H15" i="37"/>
  <c r="F14" i="37"/>
  <c r="G14" i="37" s="1"/>
  <c r="I14" i="37" s="1"/>
  <c r="E14" i="37"/>
  <c r="F13" i="37"/>
  <c r="G13" i="37" s="1"/>
  <c r="I13" i="37" s="1"/>
  <c r="E13" i="37"/>
  <c r="F12" i="37"/>
  <c r="G12" i="37" s="1"/>
  <c r="I12" i="37" s="1"/>
  <c r="E12" i="37"/>
  <c r="F11" i="37"/>
  <c r="G11" i="37" s="1"/>
  <c r="I11" i="37" s="1"/>
  <c r="E11" i="37"/>
  <c r="F10" i="37"/>
  <c r="G10" i="37" s="1"/>
  <c r="I10" i="37" s="1"/>
  <c r="E10" i="37"/>
  <c r="I5" i="37"/>
  <c r="I20" i="37" s="1"/>
  <c r="D37" i="36"/>
  <c r="E37" i="36" s="1"/>
  <c r="G37" i="36" s="1"/>
  <c r="I37" i="36" s="1"/>
  <c r="C37" i="36"/>
  <c r="B37" i="36"/>
  <c r="H28" i="36"/>
  <c r="H15" i="36"/>
  <c r="I20" i="36" s="1"/>
  <c r="G14" i="36"/>
  <c r="I14" i="36" s="1"/>
  <c r="F14" i="36"/>
  <c r="E14" i="36"/>
  <c r="F13" i="36"/>
  <c r="G13" i="36" s="1"/>
  <c r="I13" i="36" s="1"/>
  <c r="E13" i="36"/>
  <c r="G12" i="36"/>
  <c r="I12" i="36" s="1"/>
  <c r="F12" i="36"/>
  <c r="E12" i="36"/>
  <c r="F11" i="36"/>
  <c r="G11" i="36" s="1"/>
  <c r="I11" i="36" s="1"/>
  <c r="E11" i="36"/>
  <c r="F10" i="36"/>
  <c r="E10" i="36"/>
  <c r="G10" i="36" s="1"/>
  <c r="I10" i="36" s="1"/>
  <c r="I5" i="36"/>
  <c r="C37" i="35"/>
  <c r="D37" i="35" s="1"/>
  <c r="H28" i="35"/>
  <c r="B37" i="35" s="1"/>
  <c r="H15" i="35"/>
  <c r="F14" i="35"/>
  <c r="G14" i="35" s="1"/>
  <c r="I14" i="35" s="1"/>
  <c r="E14" i="35"/>
  <c r="G13" i="35"/>
  <c r="I13" i="35" s="1"/>
  <c r="F13" i="35"/>
  <c r="E13" i="35"/>
  <c r="F12" i="35"/>
  <c r="G12" i="35" s="1"/>
  <c r="I12" i="35" s="1"/>
  <c r="E12" i="35"/>
  <c r="G11" i="35"/>
  <c r="I11" i="35" s="1"/>
  <c r="F11" i="35"/>
  <c r="E11" i="35"/>
  <c r="F10" i="35"/>
  <c r="G10" i="35" s="1"/>
  <c r="I10" i="35" s="1"/>
  <c r="E10" i="35"/>
  <c r="I5" i="35"/>
  <c r="I20" i="35" s="1"/>
  <c r="C37" i="34"/>
  <c r="D37" i="34" s="1"/>
  <c r="B37" i="34"/>
  <c r="H28" i="34"/>
  <c r="H15" i="34"/>
  <c r="G14" i="34"/>
  <c r="I14" i="34" s="1"/>
  <c r="F14" i="34"/>
  <c r="E14" i="34"/>
  <c r="F13" i="34"/>
  <c r="E13" i="34"/>
  <c r="G13" i="34" s="1"/>
  <c r="I13" i="34" s="1"/>
  <c r="G12" i="34"/>
  <c r="I12" i="34" s="1"/>
  <c r="F12" i="34"/>
  <c r="E12" i="34"/>
  <c r="F11" i="34"/>
  <c r="E11" i="34"/>
  <c r="G11" i="34" s="1"/>
  <c r="I11" i="34" s="1"/>
  <c r="G10" i="34"/>
  <c r="I10" i="34" s="1"/>
  <c r="F10" i="34"/>
  <c r="E10" i="34"/>
  <c r="I5" i="34"/>
  <c r="I20" i="34" s="1"/>
  <c r="C37" i="33"/>
  <c r="D37" i="33" s="1"/>
  <c r="H28" i="33"/>
  <c r="B37" i="33" s="1"/>
  <c r="H15" i="33"/>
  <c r="F14" i="33"/>
  <c r="G14" i="33" s="1"/>
  <c r="I14" i="33" s="1"/>
  <c r="E14" i="33"/>
  <c r="G13" i="33"/>
  <c r="I13" i="33" s="1"/>
  <c r="F13" i="33"/>
  <c r="E13" i="33"/>
  <c r="F12" i="33"/>
  <c r="G12" i="33" s="1"/>
  <c r="I12" i="33" s="1"/>
  <c r="E12" i="33"/>
  <c r="G11" i="33"/>
  <c r="I11" i="33" s="1"/>
  <c r="F11" i="33"/>
  <c r="E11" i="33"/>
  <c r="F10" i="33"/>
  <c r="G10" i="33" s="1"/>
  <c r="I10" i="33" s="1"/>
  <c r="E10" i="33"/>
  <c r="I5" i="33"/>
  <c r="I20" i="33" s="1"/>
  <c r="I5" i="21"/>
  <c r="C37" i="21"/>
  <c r="D37" i="21" s="1"/>
  <c r="H28" i="21"/>
  <c r="B37" i="21" s="1"/>
  <c r="K8" i="5"/>
  <c r="D8" i="5"/>
  <c r="I11" i="5"/>
  <c r="H14" i="5"/>
  <c r="E12" i="5"/>
  <c r="J12" i="5"/>
  <c r="B12" i="5"/>
  <c r="H10" i="5"/>
  <c r="K11" i="5"/>
  <c r="D10" i="5"/>
  <c r="G11" i="5"/>
  <c r="I7" i="5"/>
  <c r="G9" i="5"/>
  <c r="J11" i="5"/>
  <c r="G12" i="5"/>
  <c r="G5" i="5"/>
  <c r="G6" i="5"/>
  <c r="L13" i="5"/>
  <c r="E10" i="5"/>
  <c r="D11" i="5"/>
  <c r="H7" i="5"/>
  <c r="E8" i="5"/>
  <c r="I9" i="5"/>
  <c r="I6" i="5"/>
  <c r="E6" i="5"/>
  <c r="L14" i="5"/>
  <c r="C11" i="5"/>
  <c r="G14" i="5"/>
  <c r="G13" i="5"/>
  <c r="D6" i="5"/>
  <c r="K7" i="5"/>
  <c r="I10" i="5"/>
  <c r="E9" i="5"/>
  <c r="L11" i="5"/>
  <c r="B10" i="5"/>
  <c r="D12" i="5"/>
  <c r="C8" i="5"/>
  <c r="D7" i="5"/>
  <c r="K12" i="5"/>
  <c r="L9" i="5"/>
  <c r="F8" i="5"/>
  <c r="B11" i="5"/>
  <c r="J7" i="5"/>
  <c r="B7" i="5"/>
  <c r="E13" i="5"/>
  <c r="H12" i="5"/>
  <c r="F13" i="5"/>
  <c r="C6" i="5"/>
  <c r="B13" i="5"/>
  <c r="B5" i="5"/>
  <c r="F10" i="5"/>
  <c r="J9" i="5"/>
  <c r="F11" i="5"/>
  <c r="G8" i="5"/>
  <c r="L7" i="5"/>
  <c r="C12" i="5"/>
  <c r="E7" i="5"/>
  <c r="K13" i="5"/>
  <c r="I12" i="5"/>
  <c r="B14" i="5"/>
  <c r="F9" i="5"/>
  <c r="H6" i="5"/>
  <c r="J14" i="5"/>
  <c r="J13" i="5"/>
  <c r="J8" i="5"/>
  <c r="F14" i="5"/>
  <c r="E11" i="5"/>
  <c r="F6" i="5"/>
  <c r="K6" i="5"/>
  <c r="B8" i="5"/>
  <c r="C13" i="5"/>
  <c r="B9" i="5"/>
  <c r="L8" i="5"/>
  <c r="G7" i="5"/>
  <c r="I13" i="5"/>
  <c r="J6" i="5"/>
  <c r="K14" i="5"/>
  <c r="C7" i="5"/>
  <c r="D14" i="5"/>
  <c r="L6" i="5"/>
  <c r="D9" i="5"/>
  <c r="H11" i="5"/>
  <c r="H9" i="5"/>
  <c r="C10" i="5"/>
  <c r="J10" i="5"/>
  <c r="H13" i="5"/>
  <c r="F12" i="5"/>
  <c r="B6" i="5"/>
  <c r="I14" i="5"/>
  <c r="E14" i="5"/>
  <c r="H8" i="5"/>
  <c r="I8" i="5"/>
  <c r="C14" i="5"/>
  <c r="K10" i="5"/>
  <c r="G10" i="5"/>
  <c r="F7" i="5"/>
  <c r="D13" i="5"/>
  <c r="C9" i="5"/>
  <c r="L12" i="5"/>
  <c r="I15" i="40" l="1"/>
  <c r="I15" i="41"/>
  <c r="E37" i="41"/>
  <c r="G37" i="41" s="1"/>
  <c r="I37" i="41" s="1"/>
  <c r="E37" i="37"/>
  <c r="G37" i="37" s="1"/>
  <c r="L15" i="38"/>
  <c r="K15" i="38"/>
  <c r="E37" i="38"/>
  <c r="G37" i="38" s="1"/>
  <c r="I37" i="38" s="1"/>
  <c r="I15" i="37"/>
  <c r="I15" i="39"/>
  <c r="I15" i="36"/>
  <c r="E37" i="39"/>
  <c r="G37" i="39" s="1"/>
  <c r="I37" i="39" s="1"/>
  <c r="E37" i="34"/>
  <c r="G37" i="34" s="1"/>
  <c r="I37" i="34" s="1"/>
  <c r="I15" i="35"/>
  <c r="I15" i="34"/>
  <c r="E37" i="35"/>
  <c r="G37" i="35" s="1"/>
  <c r="I37" i="35" s="1"/>
  <c r="I15" i="33"/>
  <c r="E37" i="33"/>
  <c r="G37" i="33" s="1"/>
  <c r="I37" i="33" s="1"/>
  <c r="M6" i="5"/>
  <c r="M14" i="5"/>
  <c r="M12" i="5"/>
  <c r="M8" i="5"/>
  <c r="M13" i="5"/>
  <c r="M11" i="5"/>
  <c r="M7" i="5"/>
  <c r="E37" i="21"/>
  <c r="G37" i="21" s="1"/>
  <c r="I37" i="21" s="1"/>
  <c r="L5" i="5"/>
  <c r="K9" i="5"/>
  <c r="L10" i="5"/>
  <c r="M10" i="5" l="1"/>
  <c r="I37" i="37"/>
  <c r="M9" i="5"/>
  <c r="L15" i="41"/>
  <c r="K15" i="41"/>
  <c r="L15" i="40"/>
  <c r="K15" i="40"/>
  <c r="L15" i="36"/>
  <c r="K15" i="36"/>
  <c r="K15" i="39"/>
  <c r="L15" i="39"/>
  <c r="L15" i="37"/>
  <c r="K15" i="37"/>
  <c r="K15" i="34"/>
  <c r="L15" i="34"/>
  <c r="L15" i="35"/>
  <c r="K15" i="35"/>
  <c r="L15" i="33"/>
  <c r="K15" i="33"/>
  <c r="AF13" i="32"/>
  <c r="M13" i="32"/>
  <c r="AX12" i="32"/>
  <c r="AW12" i="32"/>
  <c r="AE12" i="32"/>
  <c r="M12" i="32"/>
  <c r="AP11" i="32"/>
  <c r="X11" i="32"/>
  <c r="AP10" i="32"/>
  <c r="AO10" i="32"/>
  <c r="X10" i="32"/>
  <c r="AX9" i="32"/>
  <c r="AW9" i="32"/>
  <c r="AN9" i="32"/>
  <c r="AE9" i="32"/>
  <c r="V9" i="32"/>
  <c r="N9" i="32"/>
  <c r="M9" i="32"/>
  <c r="AR8" i="32"/>
  <c r="AI8" i="32"/>
  <c r="Z8" i="32"/>
  <c r="AW6" i="32"/>
  <c r="AF6" i="32"/>
  <c r="AE6" i="32"/>
  <c r="M6" i="32"/>
  <c r="AP5" i="32"/>
  <c r="Z5" i="32"/>
  <c r="N5" i="32"/>
  <c r="AC6" i="32"/>
  <c r="AD6" i="32"/>
  <c r="AH6" i="32"/>
  <c r="AB6" i="32"/>
  <c r="AU13" i="32"/>
  <c r="AV13" i="32"/>
  <c r="AX13" i="32"/>
  <c r="AZ13" i="32"/>
  <c r="AT13" i="32"/>
  <c r="AL13" i="32"/>
  <c r="AM13" i="32"/>
  <c r="AN13" i="32"/>
  <c r="AO13" i="32"/>
  <c r="AQ13" i="32"/>
  <c r="AK13" i="32"/>
  <c r="AH13" i="32"/>
  <c r="AC13" i="32"/>
  <c r="AD13" i="32"/>
  <c r="AB13" i="32"/>
  <c r="T13" i="32"/>
  <c r="U13" i="32"/>
  <c r="V13" i="32"/>
  <c r="W13" i="32"/>
  <c r="Y13" i="32"/>
  <c r="S13" i="32"/>
  <c r="K13" i="32"/>
  <c r="L13" i="32"/>
  <c r="N13" i="32"/>
  <c r="P13" i="32"/>
  <c r="J13" i="32"/>
  <c r="AU12" i="32"/>
  <c r="AV12" i="32"/>
  <c r="AZ12" i="32"/>
  <c r="AT12" i="32"/>
  <c r="AL12" i="32"/>
  <c r="AM12" i="32"/>
  <c r="AN12" i="32"/>
  <c r="AO12" i="32"/>
  <c r="AQ12" i="32"/>
  <c r="AK12" i="32"/>
  <c r="AC12" i="32"/>
  <c r="AD12" i="32"/>
  <c r="AF12" i="32"/>
  <c r="AH12" i="32"/>
  <c r="AB12" i="32"/>
  <c r="T12" i="32"/>
  <c r="U12" i="32"/>
  <c r="V12" i="32"/>
  <c r="W12" i="32"/>
  <c r="Y12" i="32"/>
  <c r="S12" i="32"/>
  <c r="K12" i="32"/>
  <c r="L12" i="32"/>
  <c r="P12" i="32"/>
  <c r="J12" i="32"/>
  <c r="AU11" i="32"/>
  <c r="AV11" i="32"/>
  <c r="AW11" i="32"/>
  <c r="AZ11" i="32"/>
  <c r="AT11" i="32"/>
  <c r="AL11" i="32"/>
  <c r="AM11" i="32"/>
  <c r="AN11" i="32"/>
  <c r="AQ11" i="32"/>
  <c r="AK11" i="32"/>
  <c r="AC11" i="32"/>
  <c r="AD11" i="32"/>
  <c r="AE11" i="32"/>
  <c r="AF11" i="32"/>
  <c r="AH11" i="32"/>
  <c r="AB11" i="32"/>
  <c r="T11" i="32"/>
  <c r="U11" i="32"/>
  <c r="V11" i="32"/>
  <c r="W11" i="32"/>
  <c r="Y11" i="32"/>
  <c r="S11" i="32"/>
  <c r="K11" i="32"/>
  <c r="L11" i="32"/>
  <c r="M11" i="32"/>
  <c r="P11" i="32"/>
  <c r="J11" i="32"/>
  <c r="AU10" i="32"/>
  <c r="AV10" i="32"/>
  <c r="AW10" i="32"/>
  <c r="AX10" i="32"/>
  <c r="AZ10" i="32"/>
  <c r="AT10" i="32"/>
  <c r="AL10" i="32"/>
  <c r="AM10" i="32"/>
  <c r="AN10" i="32"/>
  <c r="AQ10" i="32"/>
  <c r="AK10" i="32"/>
  <c r="AC10" i="32"/>
  <c r="AD10" i="32"/>
  <c r="AE10" i="32"/>
  <c r="AF10" i="32"/>
  <c r="AH10" i="32"/>
  <c r="AB10" i="32"/>
  <c r="T10" i="32"/>
  <c r="U10" i="32"/>
  <c r="V10" i="32"/>
  <c r="W10" i="32"/>
  <c r="Y10" i="32"/>
  <c r="S10" i="32"/>
  <c r="K10" i="32"/>
  <c r="L10" i="32"/>
  <c r="M10" i="32"/>
  <c r="N10" i="32"/>
  <c r="P10" i="32"/>
  <c r="J10" i="32"/>
  <c r="AU9" i="32"/>
  <c r="AV9" i="32"/>
  <c r="AZ9" i="32"/>
  <c r="AT9" i="32"/>
  <c r="AL9" i="32"/>
  <c r="AM9" i="32"/>
  <c r="AO9" i="32"/>
  <c r="AQ9" i="32"/>
  <c r="AK9" i="32"/>
  <c r="AC9" i="32"/>
  <c r="AD9" i="32"/>
  <c r="AF9" i="32"/>
  <c r="AH9" i="32"/>
  <c r="AB9" i="32"/>
  <c r="T9" i="32"/>
  <c r="U9" i="32"/>
  <c r="W9" i="32"/>
  <c r="Y9" i="32"/>
  <c r="S9" i="32"/>
  <c r="K9" i="32"/>
  <c r="L9" i="32"/>
  <c r="P9" i="32"/>
  <c r="J9" i="32"/>
  <c r="AU8" i="32"/>
  <c r="AV8" i="32"/>
  <c r="AW8" i="32"/>
  <c r="AX8" i="32"/>
  <c r="AZ8" i="32"/>
  <c r="AT8" i="32"/>
  <c r="AL8" i="32"/>
  <c r="AM8" i="32"/>
  <c r="AN8" i="32"/>
  <c r="AO8" i="32"/>
  <c r="AP8" i="32"/>
  <c r="AQ8" i="32"/>
  <c r="AK8" i="32"/>
  <c r="AC8" i="32"/>
  <c r="AD8" i="32"/>
  <c r="AE8" i="32"/>
  <c r="AF8" i="32"/>
  <c r="AG8" i="32"/>
  <c r="AH8" i="32"/>
  <c r="AB8" i="32"/>
  <c r="T8" i="32"/>
  <c r="U8" i="32"/>
  <c r="V8" i="32"/>
  <c r="W8" i="32"/>
  <c r="X8" i="32"/>
  <c r="Y8" i="32"/>
  <c r="S8" i="32"/>
  <c r="K8" i="32"/>
  <c r="L8" i="32"/>
  <c r="M8" i="32"/>
  <c r="N8" i="32"/>
  <c r="O8" i="32"/>
  <c r="P8" i="32"/>
  <c r="J8" i="32"/>
  <c r="AU7" i="32"/>
  <c r="AV7" i="32"/>
  <c r="AW7" i="32"/>
  <c r="AZ7" i="32"/>
  <c r="AT7" i="32"/>
  <c r="AL7" i="32"/>
  <c r="AM7" i="32"/>
  <c r="AN7" i="32"/>
  <c r="AO7" i="32"/>
  <c r="AQ7" i="32"/>
  <c r="AK7" i="32"/>
  <c r="AC7" i="32"/>
  <c r="AD7" i="32"/>
  <c r="AE7" i="32"/>
  <c r="AF7" i="32"/>
  <c r="AH7" i="32"/>
  <c r="AB7" i="32"/>
  <c r="T7" i="32"/>
  <c r="U7" i="32"/>
  <c r="V7" i="32"/>
  <c r="W7" i="32"/>
  <c r="Y7" i="32"/>
  <c r="S7" i="32"/>
  <c r="K7" i="32"/>
  <c r="L7" i="32"/>
  <c r="M7" i="32"/>
  <c r="P7" i="32"/>
  <c r="J7" i="32"/>
  <c r="AU6" i="32"/>
  <c r="AV6" i="32"/>
  <c r="AX6" i="32"/>
  <c r="AZ6" i="32"/>
  <c r="AT6" i="32"/>
  <c r="AL6" i="32"/>
  <c r="AM6" i="32"/>
  <c r="AN6" i="32"/>
  <c r="AQ6" i="32"/>
  <c r="AK6" i="32"/>
  <c r="T6" i="32"/>
  <c r="U6" i="32"/>
  <c r="V6" i="32"/>
  <c r="Y6" i="32"/>
  <c r="S6" i="32"/>
  <c r="K6" i="32"/>
  <c r="L6" i="32"/>
  <c r="N6" i="32"/>
  <c r="P6" i="32"/>
  <c r="K5" i="32"/>
  <c r="L5" i="32"/>
  <c r="P5" i="32"/>
  <c r="J5" i="32"/>
  <c r="J6" i="32"/>
  <c r="AU5" i="32"/>
  <c r="AV5" i="32"/>
  <c r="AX5" i="32"/>
  <c r="AZ5" i="32"/>
  <c r="AT5" i="32"/>
  <c r="AL5" i="32"/>
  <c r="AM5" i="32"/>
  <c r="AN5" i="32"/>
  <c r="AO5" i="32"/>
  <c r="AQ5" i="32"/>
  <c r="AK5" i="32"/>
  <c r="AC5" i="32"/>
  <c r="AD5" i="32"/>
  <c r="AF5" i="32"/>
  <c r="AH5" i="32"/>
  <c r="AB5" i="32"/>
  <c r="T5" i="32"/>
  <c r="U5" i="32"/>
  <c r="V5" i="32"/>
  <c r="W5" i="32"/>
  <c r="Y5" i="32"/>
  <c r="S5" i="32"/>
  <c r="AU4" i="32"/>
  <c r="AV4" i="32"/>
  <c r="AZ4" i="32"/>
  <c r="AT4" i="32"/>
  <c r="AL4" i="32"/>
  <c r="AM4" i="32"/>
  <c r="AQ4" i="32"/>
  <c r="AK4" i="32"/>
  <c r="AC4" i="32"/>
  <c r="AD4" i="32"/>
  <c r="AH4" i="32"/>
  <c r="AB4" i="32"/>
  <c r="T4" i="32"/>
  <c r="U4" i="32"/>
  <c r="Y4" i="32"/>
  <c r="S4" i="32"/>
  <c r="P4" i="32"/>
  <c r="K4" i="32"/>
  <c r="L4" i="32"/>
  <c r="J4" i="32"/>
  <c r="C13" i="32"/>
  <c r="D13" i="32"/>
  <c r="E13" i="32"/>
  <c r="F13" i="32"/>
  <c r="G13" i="32"/>
  <c r="B13" i="32"/>
  <c r="C12" i="32"/>
  <c r="D12" i="32"/>
  <c r="E12" i="32"/>
  <c r="F12" i="32"/>
  <c r="G12" i="32"/>
  <c r="B12" i="32"/>
  <c r="C11" i="32"/>
  <c r="D11" i="32"/>
  <c r="E11" i="32"/>
  <c r="F11" i="32"/>
  <c r="G11" i="32"/>
  <c r="B11" i="32"/>
  <c r="C10" i="32"/>
  <c r="D10" i="32"/>
  <c r="E10" i="32"/>
  <c r="F10" i="32"/>
  <c r="G10" i="32"/>
  <c r="B10" i="32"/>
  <c r="C9" i="32"/>
  <c r="D9" i="32"/>
  <c r="E9" i="32"/>
  <c r="F9" i="32"/>
  <c r="G9" i="32"/>
  <c r="B9" i="32"/>
  <c r="C8" i="32"/>
  <c r="D8" i="32"/>
  <c r="E8" i="32"/>
  <c r="F8" i="32"/>
  <c r="G8" i="32"/>
  <c r="B8" i="32"/>
  <c r="C7" i="32"/>
  <c r="D7" i="32"/>
  <c r="E7" i="32"/>
  <c r="F7" i="32"/>
  <c r="G7" i="32"/>
  <c r="B7" i="32"/>
  <c r="C6" i="32"/>
  <c r="D6" i="32"/>
  <c r="E6" i="32"/>
  <c r="F6" i="32"/>
  <c r="G6" i="32"/>
  <c r="B6" i="32"/>
  <c r="C5" i="32"/>
  <c r="D5" i="32"/>
  <c r="E5" i="32"/>
  <c r="F5" i="32"/>
  <c r="G5" i="32"/>
  <c r="B5" i="32"/>
  <c r="D4" i="32"/>
  <c r="E4" i="32"/>
  <c r="F4" i="32"/>
  <c r="G4" i="32"/>
  <c r="C4" i="32"/>
  <c r="B4" i="32"/>
  <c r="Q12" i="32" l="1"/>
  <c r="O12" i="32"/>
  <c r="AI12" i="32"/>
  <c r="AG12" i="32"/>
  <c r="N12" i="32"/>
  <c r="N11" i="32"/>
  <c r="AX11" i="32"/>
  <c r="AO11" i="32"/>
  <c r="AR10" i="32"/>
  <c r="Z10" i="32"/>
  <c r="BA8" i="32"/>
  <c r="AY8" i="32"/>
  <c r="N7" i="32"/>
  <c r="AX7" i="32"/>
  <c r="BA6" i="32"/>
  <c r="AY6" i="32"/>
  <c r="O6" i="32"/>
  <c r="AG5" i="32"/>
  <c r="AG13" i="32"/>
  <c r="AI13" i="32"/>
  <c r="X13" i="32"/>
  <c r="Z13" i="32"/>
  <c r="AP13" i="32"/>
  <c r="AR13" i="32"/>
  <c r="BA13" i="32"/>
  <c r="AY13" i="32"/>
  <c r="AE13" i="32"/>
  <c r="AW13" i="32"/>
  <c r="AR12" i="32"/>
  <c r="AP12" i="32"/>
  <c r="Z12" i="32"/>
  <c r="X12" i="32"/>
  <c r="AG11" i="32"/>
  <c r="AI11" i="32"/>
  <c r="O11" i="32"/>
  <c r="AY11" i="32"/>
  <c r="BA11" i="32"/>
  <c r="Z11" i="32"/>
  <c r="AR11" i="32"/>
  <c r="O10" i="32"/>
  <c r="AG10" i="32"/>
  <c r="AI10" i="32"/>
  <c r="AY10" i="32"/>
  <c r="BA10" i="32"/>
  <c r="Z9" i="32"/>
  <c r="X9" i="32"/>
  <c r="AR9" i="32"/>
  <c r="AP9" i="32"/>
  <c r="Q8" i="32"/>
  <c r="X7" i="32"/>
  <c r="Z7" i="32"/>
  <c r="AG7" i="32"/>
  <c r="AI7" i="32"/>
  <c r="AP7" i="32"/>
  <c r="AR7" i="32"/>
  <c r="O7" i="32"/>
  <c r="AY7" i="32"/>
  <c r="BA7" i="32"/>
  <c r="AP6" i="32"/>
  <c r="AR6" i="32"/>
  <c r="Q6" i="32"/>
  <c r="Z6" i="32"/>
  <c r="X6" i="32"/>
  <c r="W6" i="32"/>
  <c r="AO6" i="32"/>
  <c r="AI5" i="32"/>
  <c r="O5" i="32"/>
  <c r="BA5" i="32"/>
  <c r="AY5" i="32"/>
  <c r="AR5" i="32"/>
  <c r="X5" i="32"/>
  <c r="AW5" i="32"/>
  <c r="M5" i="32"/>
  <c r="AE5" i="32"/>
  <c r="M13" i="22"/>
  <c r="I13" i="22"/>
  <c r="H13" i="22"/>
  <c r="G13" i="22"/>
  <c r="F13" i="22"/>
  <c r="E13" i="22"/>
  <c r="D13" i="22"/>
  <c r="C13" i="22"/>
  <c r="B13" i="22"/>
  <c r="M12" i="22"/>
  <c r="I12" i="22"/>
  <c r="H12" i="22"/>
  <c r="G12" i="22"/>
  <c r="F12" i="22"/>
  <c r="E12" i="22"/>
  <c r="D12" i="22"/>
  <c r="C12" i="22"/>
  <c r="B12" i="22"/>
  <c r="M11" i="22"/>
  <c r="I11" i="22"/>
  <c r="H11" i="22"/>
  <c r="G11" i="22"/>
  <c r="F11" i="22"/>
  <c r="E11" i="22"/>
  <c r="D11" i="22"/>
  <c r="C11" i="22"/>
  <c r="B11" i="22"/>
  <c r="M10" i="22"/>
  <c r="I10" i="22"/>
  <c r="H10" i="22"/>
  <c r="G10" i="22"/>
  <c r="F10" i="22"/>
  <c r="E10" i="22"/>
  <c r="D10" i="22"/>
  <c r="C10" i="22"/>
  <c r="B10" i="22"/>
  <c r="M9" i="22"/>
  <c r="I9" i="22"/>
  <c r="H9" i="22"/>
  <c r="G9" i="22"/>
  <c r="F9" i="22"/>
  <c r="E9" i="22"/>
  <c r="D9" i="22"/>
  <c r="C9" i="22"/>
  <c r="B9" i="22"/>
  <c r="M8" i="22"/>
  <c r="I8" i="22"/>
  <c r="H8" i="22"/>
  <c r="G8" i="22"/>
  <c r="F8" i="22"/>
  <c r="E8" i="22"/>
  <c r="D8" i="22"/>
  <c r="C8" i="22"/>
  <c r="B8" i="22"/>
  <c r="M7" i="22"/>
  <c r="I7" i="22"/>
  <c r="H7" i="22"/>
  <c r="G7" i="22"/>
  <c r="F7" i="22"/>
  <c r="E7" i="22"/>
  <c r="D7" i="22"/>
  <c r="C7" i="22"/>
  <c r="B7" i="22"/>
  <c r="M6" i="22"/>
  <c r="I6" i="22"/>
  <c r="H6" i="22"/>
  <c r="G6" i="22"/>
  <c r="F6" i="22"/>
  <c r="E6" i="22"/>
  <c r="D6" i="22"/>
  <c r="C6" i="22"/>
  <c r="B6" i="22"/>
  <c r="M5" i="22"/>
  <c r="H5" i="22"/>
  <c r="G5" i="22"/>
  <c r="F5" i="22"/>
  <c r="E5" i="22"/>
  <c r="D5" i="22"/>
  <c r="C5" i="22"/>
  <c r="B5" i="22"/>
  <c r="M4" i="22"/>
  <c r="K13" i="22"/>
  <c r="K12" i="22"/>
  <c r="K11" i="22"/>
  <c r="K10" i="22"/>
  <c r="K9" i="22"/>
  <c r="K8" i="22"/>
  <c r="N7" i="22"/>
  <c r="J6" i="22"/>
  <c r="K5" i="22"/>
  <c r="I5" i="22"/>
  <c r="BA12" i="32" l="1"/>
  <c r="AY12" i="32"/>
  <c r="AI6" i="32"/>
  <c r="AG6" i="32"/>
  <c r="J13" i="22"/>
  <c r="O13" i="32"/>
  <c r="J12" i="22"/>
  <c r="Q11" i="32"/>
  <c r="J11" i="22"/>
  <c r="Q10" i="32"/>
  <c r="J10" i="22"/>
  <c r="O9" i="32"/>
  <c r="BA9" i="32"/>
  <c r="AY9" i="32"/>
  <c r="AI9" i="32"/>
  <c r="AG9" i="32"/>
  <c r="J9" i="22"/>
  <c r="J8" i="22"/>
  <c r="Q7" i="32"/>
  <c r="K7" i="22"/>
  <c r="L7" i="22"/>
  <c r="J7" i="22"/>
  <c r="K6" i="22"/>
  <c r="J5" i="22"/>
  <c r="Q5" i="32"/>
  <c r="H4" i="22"/>
  <c r="G4" i="22"/>
  <c r="F4" i="22"/>
  <c r="E4" i="22"/>
  <c r="D4" i="22"/>
  <c r="C4" i="22"/>
  <c r="B4" i="22"/>
  <c r="Q13" i="32" l="1"/>
  <c r="N13" i="22"/>
  <c r="L13" i="22"/>
  <c r="N12" i="22"/>
  <c r="L12" i="22"/>
  <c r="N11" i="22"/>
  <c r="L11" i="22"/>
  <c r="N10" i="22"/>
  <c r="L10" i="22"/>
  <c r="Q9" i="32"/>
  <c r="N9" i="22"/>
  <c r="L9" i="22"/>
  <c r="N8" i="22"/>
  <c r="L8" i="22"/>
  <c r="L5" i="22"/>
  <c r="I4" i="22"/>
  <c r="H15" i="21"/>
  <c r="I20" i="21" s="1"/>
  <c r="F14" i="21"/>
  <c r="AX4" i="32" s="1"/>
  <c r="E14" i="21"/>
  <c r="AW4" i="32" s="1"/>
  <c r="F13" i="21"/>
  <c r="AO4" i="32" s="1"/>
  <c r="E13" i="21"/>
  <c r="AN4" i="32" s="1"/>
  <c r="F12" i="21"/>
  <c r="AF4" i="32" s="1"/>
  <c r="E12" i="21"/>
  <c r="AE4" i="32" s="1"/>
  <c r="F11" i="21"/>
  <c r="W4" i="32" s="1"/>
  <c r="E11" i="21"/>
  <c r="V4" i="32" s="1"/>
  <c r="F10" i="21"/>
  <c r="N4" i="32" s="1"/>
  <c r="E10" i="21"/>
  <c r="M4" i="32" s="1"/>
  <c r="F5" i="5"/>
  <c r="I5" i="5"/>
  <c r="C5" i="5"/>
  <c r="E5" i="5"/>
  <c r="J5" i="5"/>
  <c r="H5" i="5"/>
  <c r="D5" i="5"/>
  <c r="K4" i="22" l="1"/>
  <c r="J4" i="22"/>
  <c r="N5" i="22"/>
  <c r="N6" i="22"/>
  <c r="L6" i="22"/>
  <c r="G13" i="21"/>
  <c r="G10" i="21"/>
  <c r="G14" i="21"/>
  <c r="G11" i="21"/>
  <c r="G12" i="21"/>
  <c r="L4" i="22" l="1"/>
  <c r="I14" i="21"/>
  <c r="BA4" i="32" s="1"/>
  <c r="AY4" i="32"/>
  <c r="I13" i="21"/>
  <c r="AR4" i="32" s="1"/>
  <c r="AP4" i="32"/>
  <c r="I12" i="21"/>
  <c r="AI4" i="32" s="1"/>
  <c r="AG4" i="32"/>
  <c r="I11" i="21"/>
  <c r="Z4" i="32" s="1"/>
  <c r="X4" i="32"/>
  <c r="I10" i="21"/>
  <c r="O4" i="32"/>
  <c r="N4" i="22" l="1"/>
  <c r="I15" i="21"/>
  <c r="Q4" i="32"/>
  <c r="K5" i="5"/>
  <c r="M5" i="5" l="1"/>
  <c r="M15" i="5" s="1"/>
  <c r="K15" i="21"/>
  <c r="L15" i="21"/>
</calcChain>
</file>

<file path=xl/sharedStrings.xml><?xml version="1.0" encoding="utf-8"?>
<sst xmlns="http://schemas.openxmlformats.org/spreadsheetml/2006/main" count="1273" uniqueCount="236">
  <si>
    <t>サービス種別</t>
    <rPh sb="4" eb="6">
      <t>シュベツ</t>
    </rPh>
    <phoneticPr fontId="1"/>
  </si>
  <si>
    <t>製品名</t>
    <rPh sb="0" eb="3">
      <t>セイヒンメイ</t>
    </rPh>
    <phoneticPr fontId="1"/>
  </si>
  <si>
    <t>種類</t>
    <rPh sb="0" eb="2">
      <t>シュルイ</t>
    </rPh>
    <phoneticPr fontId="1"/>
  </si>
  <si>
    <t>補助対象経費</t>
    <rPh sb="0" eb="6">
      <t>ホジョタイショウケイヒ</t>
    </rPh>
    <phoneticPr fontId="1"/>
  </si>
  <si>
    <t>②タブレット、スマートフォン</t>
    <phoneticPr fontId="1"/>
  </si>
  <si>
    <t>②インカム</t>
    <phoneticPr fontId="1"/>
  </si>
  <si>
    <t>⑤バックオフィス業務ソフト</t>
    <rPh sb="8" eb="10">
      <t>ギョウム</t>
    </rPh>
    <phoneticPr fontId="1"/>
  </si>
  <si>
    <t>⑤電子サインシステム</t>
    <rPh sb="1" eb="3">
      <t>デンシ</t>
    </rPh>
    <phoneticPr fontId="1"/>
  </si>
  <si>
    <t>⑤AIを活用したケアプラン原案の作成支援ソフト</t>
    <rPh sb="4" eb="6">
      <t>カツヨウ</t>
    </rPh>
    <rPh sb="13" eb="15">
      <t>ゲンアン</t>
    </rPh>
    <rPh sb="16" eb="20">
      <t>サクセイシエン</t>
    </rPh>
    <phoneticPr fontId="1"/>
  </si>
  <si>
    <t>①介護ソフト（更新、改修も含む）</t>
    <rPh sb="1" eb="3">
      <t>カイゴ</t>
    </rPh>
    <rPh sb="7" eb="9">
      <t>コウシン</t>
    </rPh>
    <rPh sb="10" eb="12">
      <t>カイシュウ</t>
    </rPh>
    <rPh sb="13" eb="14">
      <t>フク</t>
    </rPh>
    <phoneticPr fontId="1"/>
  </si>
  <si>
    <t>④クラウドサービス（当該年度分に限る）</t>
    <rPh sb="10" eb="14">
      <t>トウガイネンド</t>
    </rPh>
    <rPh sb="14" eb="15">
      <t>ブン</t>
    </rPh>
    <rPh sb="16" eb="17">
      <t>カギ</t>
    </rPh>
    <phoneticPr fontId="1"/>
  </si>
  <si>
    <t>④保守・サポート費（当該年度分に限る）</t>
    <rPh sb="1" eb="3">
      <t>ホシュ</t>
    </rPh>
    <rPh sb="8" eb="9">
      <t>ヒ</t>
    </rPh>
    <phoneticPr fontId="1"/>
  </si>
  <si>
    <t>④セキュリティ対策（当該年度分に限る）</t>
    <rPh sb="7" eb="9">
      <t>タイサク</t>
    </rPh>
    <phoneticPr fontId="1"/>
  </si>
  <si>
    <t>④他事業者からの照会等に応じた場合の経費（当該年度分に限る）</t>
    <rPh sb="1" eb="5">
      <t>タジギョウシャ</t>
    </rPh>
    <rPh sb="8" eb="11">
      <t>ショウカイナド</t>
    </rPh>
    <rPh sb="12" eb="13">
      <t>オウ</t>
    </rPh>
    <rPh sb="15" eb="17">
      <t>バアイ</t>
    </rPh>
    <rPh sb="18" eb="20">
      <t>ケイヒ</t>
    </rPh>
    <phoneticPr fontId="1"/>
  </si>
  <si>
    <t>⑤ICTの活用に向けたリテラシーの習得に必要な研修等の経費</t>
    <rPh sb="5" eb="7">
      <t>カツヨウ</t>
    </rPh>
    <rPh sb="8" eb="9">
      <t>ム</t>
    </rPh>
    <rPh sb="17" eb="19">
      <t>シュウトク</t>
    </rPh>
    <rPh sb="20" eb="22">
      <t>ヒツヨウ</t>
    </rPh>
    <rPh sb="23" eb="26">
      <t>ケンシュウナド</t>
    </rPh>
    <rPh sb="27" eb="29">
      <t>ケイヒ</t>
    </rPh>
    <phoneticPr fontId="1"/>
  </si>
  <si>
    <t>③通信環境機器等</t>
    <rPh sb="1" eb="3">
      <t>ツウシン</t>
    </rPh>
    <rPh sb="3" eb="5">
      <t>カンキョウ</t>
    </rPh>
    <rPh sb="5" eb="7">
      <t>キキ</t>
    </rPh>
    <rPh sb="7" eb="8">
      <t>ナド</t>
    </rPh>
    <phoneticPr fontId="1"/>
  </si>
  <si>
    <t>職員数</t>
    <rPh sb="0" eb="3">
      <t>ショクインスウ</t>
    </rPh>
    <phoneticPr fontId="4"/>
  </si>
  <si>
    <t>補助上限額</t>
    <rPh sb="0" eb="2">
      <t>ホジョ</t>
    </rPh>
    <rPh sb="2" eb="5">
      <t>ジョウゲンガク</t>
    </rPh>
    <phoneticPr fontId="4"/>
  </si>
  <si>
    <t>11人～20人</t>
    <rPh sb="2" eb="3">
      <t>ニン</t>
    </rPh>
    <rPh sb="6" eb="7">
      <t>ニン</t>
    </rPh>
    <phoneticPr fontId="4"/>
  </si>
  <si>
    <t>21人～30人</t>
    <rPh sb="2" eb="3">
      <t>ニン</t>
    </rPh>
    <rPh sb="6" eb="7">
      <t>ニン</t>
    </rPh>
    <phoneticPr fontId="4"/>
  </si>
  <si>
    <t>31人以上</t>
    <rPh sb="2" eb="3">
      <t>ニン</t>
    </rPh>
    <rPh sb="3" eb="5">
      <t>イジョウ</t>
    </rPh>
    <phoneticPr fontId="4"/>
  </si>
  <si>
    <t>10人以下</t>
    <rPh sb="2" eb="3">
      <t>ニン</t>
    </rPh>
    <rPh sb="3" eb="5">
      <t>イカ</t>
    </rPh>
    <phoneticPr fontId="4"/>
  </si>
  <si>
    <t>法人名</t>
    <rPh sb="0" eb="2">
      <t>ホウジン</t>
    </rPh>
    <rPh sb="2" eb="3">
      <t>メイ</t>
    </rPh>
    <phoneticPr fontId="1"/>
  </si>
  <si>
    <t>事業所No.</t>
    <rPh sb="0" eb="3">
      <t>ジギョウショ</t>
    </rPh>
    <phoneticPr fontId="1"/>
  </si>
  <si>
    <t>過年度の補助金交付額</t>
    <rPh sb="0" eb="3">
      <t>カネンド</t>
    </rPh>
    <rPh sb="4" eb="7">
      <t>ホジョキン</t>
    </rPh>
    <rPh sb="7" eb="9">
      <t>コウフ</t>
    </rPh>
    <rPh sb="9" eb="10">
      <t>ガク</t>
    </rPh>
    <phoneticPr fontId="1"/>
  </si>
  <si>
    <t>職員数</t>
    <rPh sb="0" eb="3">
      <t>ショクインスウ</t>
    </rPh>
    <phoneticPr fontId="1"/>
  </si>
  <si>
    <t>基準額</t>
    <rPh sb="0" eb="3">
      <t>キジュンガク</t>
    </rPh>
    <phoneticPr fontId="1"/>
  </si>
  <si>
    <t>差し引き基準額
※３の金額があればCから差し引く</t>
    <rPh sb="0" eb="1">
      <t>サ</t>
    </rPh>
    <rPh sb="2" eb="3">
      <t>ヒ</t>
    </rPh>
    <rPh sb="4" eb="6">
      <t>キジュン</t>
    </rPh>
    <rPh sb="6" eb="7">
      <t>ガク</t>
    </rPh>
    <rPh sb="11" eb="13">
      <t>キンガク</t>
    </rPh>
    <rPh sb="20" eb="21">
      <t>サ</t>
    </rPh>
    <rPh sb="22" eb="23">
      <t>ヒ</t>
    </rPh>
    <phoneticPr fontId="1"/>
  </si>
  <si>
    <t>B</t>
    <phoneticPr fontId="1"/>
  </si>
  <si>
    <t>C</t>
    <phoneticPr fontId="1"/>
  </si>
  <si>
    <t>D</t>
    <phoneticPr fontId="1"/>
  </si>
  <si>
    <t>E</t>
    <phoneticPr fontId="1"/>
  </si>
  <si>
    <t>法人合計</t>
    <rPh sb="0" eb="2">
      <t>ホウジン</t>
    </rPh>
    <rPh sb="2" eb="4">
      <t>ゴウケイ</t>
    </rPh>
    <phoneticPr fontId="1"/>
  </si>
  <si>
    <t>事業所No</t>
    <rPh sb="0" eb="3">
      <t>ジギョウショ</t>
    </rPh>
    <phoneticPr fontId="1"/>
  </si>
  <si>
    <t>事業所名</t>
    <rPh sb="0" eb="3">
      <t>ジギョウショ</t>
    </rPh>
    <rPh sb="3" eb="4">
      <t>メイ</t>
    </rPh>
    <phoneticPr fontId="1"/>
  </si>
  <si>
    <t>サービス種別</t>
    <rPh sb="4" eb="6">
      <t>シュベツ</t>
    </rPh>
    <phoneticPr fontId="1"/>
  </si>
  <si>
    <t>交付割合</t>
    <rPh sb="0" eb="4">
      <t>コウフワリアイ</t>
    </rPh>
    <phoneticPr fontId="1"/>
  </si>
  <si>
    <t>F</t>
    <phoneticPr fontId="1"/>
  </si>
  <si>
    <t>G</t>
    <phoneticPr fontId="1"/>
  </si>
  <si>
    <t>合計A</t>
  </si>
  <si>
    <t>補助率</t>
    <rPh sb="0" eb="3">
      <t>ホジョリツ</t>
    </rPh>
    <phoneticPr fontId="1"/>
  </si>
  <si>
    <t>補助基本額
A×補助率（千円未満切捨て）</t>
    <rPh sb="2" eb="5">
      <t>キホンガク</t>
    </rPh>
    <rPh sb="8" eb="11">
      <t>ホジョリツ</t>
    </rPh>
    <phoneticPr fontId="1"/>
  </si>
  <si>
    <t>所要額
BとDを比較して低い方の額</t>
    <phoneticPr fontId="1"/>
  </si>
  <si>
    <t>介護保険事業者番号</t>
    <rPh sb="0" eb="7">
      <t>カイゴホケンジギョウシャ</t>
    </rPh>
    <rPh sb="7" eb="9">
      <t>バンゴウ</t>
    </rPh>
    <phoneticPr fontId="1"/>
  </si>
  <si>
    <t>導入事業所所在地</t>
    <rPh sb="0" eb="2">
      <t>ドウニュウ</t>
    </rPh>
    <rPh sb="2" eb="5">
      <t>ジギョウショ</t>
    </rPh>
    <rPh sb="5" eb="8">
      <t>ショザイチ</t>
    </rPh>
    <phoneticPr fontId="1"/>
  </si>
  <si>
    <t>申請額
E×F</t>
    <rPh sb="0" eb="3">
      <t>シンセイガク</t>
    </rPh>
    <phoneticPr fontId="1"/>
  </si>
  <si>
    <t>110_訪問介護</t>
  </si>
  <si>
    <t>120_訪問入浴介護</t>
  </si>
  <si>
    <t>130_訪問看護</t>
  </si>
  <si>
    <t>140_訪問リハビリテーション</t>
  </si>
  <si>
    <t>150_通所介護</t>
  </si>
  <si>
    <t>155_通所介護（療養通所介護）</t>
  </si>
  <si>
    <t>160_通所リハビリテーション</t>
  </si>
  <si>
    <t>170_福祉用具貸与</t>
  </si>
  <si>
    <t>210_短期入所生活介護</t>
  </si>
  <si>
    <t>220_短期入所療養介護（介護老人保健施設）</t>
  </si>
  <si>
    <t>230_短期入所療養介護（介護療養型医療施設）</t>
  </si>
  <si>
    <t>551_短期入所療養介護（介護医療院）</t>
  </si>
  <si>
    <t>320_認知症対応型共同生活介護</t>
  </si>
  <si>
    <t>331_特定施設入居者生活介護（有料老人ホーム）</t>
  </si>
  <si>
    <t>332_特定施設入居者生活介護（軽費老人ホーム）</t>
  </si>
  <si>
    <t>334_特定施設入居者生活介護（サービス付き高齢者向け住宅）</t>
  </si>
  <si>
    <t>335_特定施設入居者生活介護（有料老人ホーム・外部サービス利用型）</t>
  </si>
  <si>
    <t>336_特定施設入居者生活介護（軽費老人ホーム・外部サービス利用型）</t>
  </si>
  <si>
    <t>337_特定施設入居者生活介護（サービス付き高齢者向け住宅・外部サービス利用型）</t>
  </si>
  <si>
    <t>361_地域密着型特定施設入居者生活介護（有料老人ホーム）</t>
  </si>
  <si>
    <t>362_地域密着型特定施設入居者生活介護（軽費老人ホーム</t>
  </si>
  <si>
    <t>364_地域密着型特定施設入居者生活介護（サービス付き高齢者向け住宅）</t>
  </si>
  <si>
    <t>410_特定福祉用具販売</t>
  </si>
  <si>
    <t>430_居宅介護支援</t>
  </si>
  <si>
    <t>510_介護老人福祉施設</t>
  </si>
  <si>
    <t>520_介護老人保健施設</t>
  </si>
  <si>
    <t>530_介護療養型医療施設</t>
  </si>
  <si>
    <t>540_地域密着型介護老人福祉施設入居者生活介護</t>
  </si>
  <si>
    <t>550_介護医療院</t>
  </si>
  <si>
    <t>710_夜間対応型訪問介護</t>
  </si>
  <si>
    <t>720_認知症対応型通所介護</t>
  </si>
  <si>
    <t>730_小規模多機能型居宅介護</t>
  </si>
  <si>
    <t>760_定期巡回・随時対応型訪問介護看護</t>
  </si>
  <si>
    <t>770_看護小規模多機能型居宅介護</t>
  </si>
  <si>
    <t>780_地域密着型通所介護</t>
  </si>
  <si>
    <t>所要額調書記入方法</t>
    <rPh sb="0" eb="5">
      <t>ショヨウガクチョウショ</t>
    </rPh>
    <rPh sb="5" eb="9">
      <t>キニュウホウホウ</t>
    </rPh>
    <phoneticPr fontId="1"/>
  </si>
  <si>
    <t>※必ずお読みください</t>
    <rPh sb="1" eb="2">
      <t>カナラ</t>
    </rPh>
    <rPh sb="4" eb="5">
      <t>ヨ</t>
    </rPh>
    <phoneticPr fontId="1"/>
  </si>
  <si>
    <r>
      <t>①所要額調書（総表）には右上</t>
    </r>
    <r>
      <rPr>
        <b/>
        <sz val="16"/>
        <color theme="1"/>
        <rFont val="游ゴシック"/>
        <family val="3"/>
        <charset val="128"/>
        <scheme val="minor"/>
      </rPr>
      <t>法人名だけ</t>
    </r>
    <r>
      <rPr>
        <sz val="11"/>
        <color theme="1"/>
        <rFont val="游ゴシック"/>
        <family val="2"/>
        <charset val="128"/>
        <scheme val="minor"/>
      </rPr>
      <t>を記入してください。</t>
    </r>
    <rPh sb="1" eb="6">
      <t>ショヨウガクチョウショ</t>
    </rPh>
    <rPh sb="7" eb="9">
      <t>ソウヒョウ</t>
    </rPh>
    <rPh sb="12" eb="14">
      <t>ミギウエ</t>
    </rPh>
    <rPh sb="14" eb="17">
      <t>ホウジンメイ</t>
    </rPh>
    <rPh sb="20" eb="22">
      <t>キニュウ</t>
    </rPh>
    <phoneticPr fontId="1"/>
  </si>
  <si>
    <t>③個票１～１０に記入した事項が総表に反映されます。</t>
    <rPh sb="1" eb="3">
      <t>コヒョウ</t>
    </rPh>
    <rPh sb="8" eb="10">
      <t>キニュウ</t>
    </rPh>
    <rPh sb="12" eb="14">
      <t>ジコウ</t>
    </rPh>
    <rPh sb="15" eb="17">
      <t>ソウヒョウ</t>
    </rPh>
    <rPh sb="18" eb="20">
      <t>ハンエイ</t>
    </rPh>
    <phoneticPr fontId="1"/>
  </si>
  <si>
    <t>　個票を記入すると</t>
    <rPh sb="1" eb="3">
      <t>コヒョウ</t>
    </rPh>
    <rPh sb="4" eb="6">
      <t>キニュウ</t>
    </rPh>
    <phoneticPr fontId="1"/>
  </si>
  <si>
    <t>総表に反映</t>
    <rPh sb="0" eb="2">
      <t>ソウヒョウ</t>
    </rPh>
    <rPh sb="3" eb="5">
      <t>ハンエイ</t>
    </rPh>
    <phoneticPr fontId="1"/>
  </si>
  <si>
    <r>
      <t>②１法人で１０事業所以上申請する場合は</t>
    </r>
    <r>
      <rPr>
        <b/>
        <sz val="16"/>
        <color theme="1"/>
        <rFont val="游ゴシック"/>
        <family val="3"/>
        <charset val="128"/>
        <scheme val="minor"/>
      </rPr>
      <t>１１事業所目から新しいエクセルを使い</t>
    </r>
    <r>
      <rPr>
        <sz val="11"/>
        <color theme="1"/>
        <rFont val="游ゴシック"/>
        <family val="2"/>
        <charset val="128"/>
        <scheme val="minor"/>
      </rPr>
      <t>記入してください。</t>
    </r>
    <rPh sb="2" eb="4">
      <t>ホウジン</t>
    </rPh>
    <rPh sb="7" eb="10">
      <t>ジギョウショ</t>
    </rPh>
    <rPh sb="10" eb="12">
      <t>イジョウ</t>
    </rPh>
    <rPh sb="12" eb="14">
      <t>シンセイ</t>
    </rPh>
    <rPh sb="16" eb="18">
      <t>バアイ</t>
    </rPh>
    <rPh sb="21" eb="25">
      <t>ジギョウショメ</t>
    </rPh>
    <rPh sb="27" eb="28">
      <t>アタラ</t>
    </rPh>
    <rPh sb="35" eb="36">
      <t>ツカ</t>
    </rPh>
    <rPh sb="37" eb="39">
      <t>キニュウ</t>
    </rPh>
    <phoneticPr fontId="1"/>
  </si>
  <si>
    <t>ア（見守り機器の導入に伴う通信環境整備）Wi-Fi</t>
    <rPh sb="2" eb="4">
      <t>ミマモ</t>
    </rPh>
    <rPh sb="5" eb="7">
      <t>キキ</t>
    </rPh>
    <rPh sb="8" eb="10">
      <t>ドウニュウ</t>
    </rPh>
    <rPh sb="11" eb="12">
      <t>トモナ</t>
    </rPh>
    <rPh sb="13" eb="19">
      <t>ツウシンカンキョウセイビ</t>
    </rPh>
    <phoneticPr fontId="1"/>
  </si>
  <si>
    <t>イ（見守り機器の導入に伴う通信環境整備）インカム</t>
    <phoneticPr fontId="1"/>
  </si>
  <si>
    <t>ウ（見守り機器の導入に伴う通信環境整備）介護記録システム連動</t>
    <rPh sb="20" eb="24">
      <t>カイゴキロク</t>
    </rPh>
    <rPh sb="28" eb="30">
      <t>レンドウ</t>
    </rPh>
    <phoneticPr fontId="1"/>
  </si>
  <si>
    <r>
      <rPr>
        <b/>
        <sz val="14"/>
        <color theme="1"/>
        <rFont val="游ゴシック"/>
        <family val="3"/>
        <charset val="128"/>
        <scheme val="minor"/>
      </rPr>
      <t>☆見守り機器導入に伴う通信環境整備</t>
    </r>
    <r>
      <rPr>
        <sz val="11"/>
        <color theme="1"/>
        <rFont val="游ゴシック"/>
        <family val="2"/>
        <charset val="128"/>
        <scheme val="minor"/>
      </rPr>
      <t>を導入する場合は</t>
    </r>
    <r>
      <rPr>
        <b/>
        <sz val="14"/>
        <color theme="1"/>
        <rFont val="游ゴシック"/>
        <family val="3"/>
        <charset val="128"/>
        <scheme val="minor"/>
      </rPr>
      <t>ＩＣＴの個票</t>
    </r>
    <r>
      <rPr>
        <sz val="11"/>
        <color theme="1"/>
        <rFont val="游ゴシック"/>
        <family val="2"/>
        <charset val="128"/>
        <scheme val="minor"/>
      </rPr>
      <t>に記入してください</t>
    </r>
    <rPh sb="1" eb="3">
      <t>ミマモ</t>
    </rPh>
    <rPh sb="4" eb="6">
      <t>キキ</t>
    </rPh>
    <rPh sb="6" eb="8">
      <t>ドウニュウ</t>
    </rPh>
    <rPh sb="9" eb="10">
      <t>トモナ</t>
    </rPh>
    <rPh sb="11" eb="17">
      <t>ツウシンカンキョウセイビ</t>
    </rPh>
    <rPh sb="18" eb="20">
      <t>ドウニュウ</t>
    </rPh>
    <rPh sb="22" eb="24">
      <t>バアイ</t>
    </rPh>
    <rPh sb="29" eb="31">
      <t>コヒョウ</t>
    </rPh>
    <rPh sb="32" eb="34">
      <t>キニュウ</t>
    </rPh>
    <phoneticPr fontId="1"/>
  </si>
  <si>
    <t>B.導入事業所名</t>
    <phoneticPr fontId="4"/>
  </si>
  <si>
    <t>C.導入事業所所在地
（千葉県以降を記載）</t>
    <rPh sb="2" eb="7">
      <t>ドウニュウジギョウショ</t>
    </rPh>
    <rPh sb="7" eb="10">
      <t>ショザイチ</t>
    </rPh>
    <phoneticPr fontId="4"/>
  </si>
  <si>
    <t>D.サービス種別
（リストから選択）</t>
    <rPh sb="6" eb="8">
      <t>シュベツ</t>
    </rPh>
    <rPh sb="15" eb="17">
      <t>センタク</t>
    </rPh>
    <phoneticPr fontId="1"/>
  </si>
  <si>
    <t>E.過年度申請の有無</t>
    <rPh sb="2" eb="5">
      <t>カネンド</t>
    </rPh>
    <rPh sb="5" eb="7">
      <t>シンセイ</t>
    </rPh>
    <rPh sb="8" eb="10">
      <t>ウム</t>
    </rPh>
    <phoneticPr fontId="4"/>
  </si>
  <si>
    <t>F-1.利用定員</t>
    <rPh sb="4" eb="6">
      <t>リヨウ</t>
    </rPh>
    <rPh sb="6" eb="8">
      <t>テイイン</t>
    </rPh>
    <phoneticPr fontId="1"/>
  </si>
  <si>
    <t>F-2.補助上限台数</t>
    <rPh sb="4" eb="8">
      <t>ホジョジョウゲン</t>
    </rPh>
    <rPh sb="8" eb="10">
      <t>ダイスウ</t>
    </rPh>
    <phoneticPr fontId="1"/>
  </si>
  <si>
    <t>Ｇ.補助上限額</t>
    <rPh sb="2" eb="6">
      <t>ホジョジョウゲン</t>
    </rPh>
    <rPh sb="6" eb="7">
      <t>ガク</t>
    </rPh>
    <phoneticPr fontId="1"/>
  </si>
  <si>
    <t>No．</t>
    <phoneticPr fontId="4"/>
  </si>
  <si>
    <t>Ｈ.ロボットの製品名</t>
    <rPh sb="7" eb="10">
      <t>セイヒンメイ</t>
    </rPh>
    <phoneticPr fontId="1"/>
  </si>
  <si>
    <t>Ｋ.Ｊ（千円未満
切捨て）
※（注１）</t>
    <rPh sb="4" eb="6">
      <t>センエン</t>
    </rPh>
    <rPh sb="6" eb="8">
      <t>ミマン</t>
    </rPh>
    <rPh sb="9" eb="11">
      <t>キリス</t>
    </rPh>
    <rPh sb="16" eb="17">
      <t>チュウ</t>
    </rPh>
    <phoneticPr fontId="1"/>
  </si>
  <si>
    <t>Ｌ.1機器（一式）あたりの
補助限度額
※（注２）</t>
    <rPh sb="3" eb="5">
      <t>キキ</t>
    </rPh>
    <rPh sb="6" eb="8">
      <t>イッシキ</t>
    </rPh>
    <rPh sb="14" eb="16">
      <t>ホジョ</t>
    </rPh>
    <rPh sb="16" eb="18">
      <t>ゲンド</t>
    </rPh>
    <rPh sb="18" eb="19">
      <t>ガク</t>
    </rPh>
    <rPh sb="22" eb="23">
      <t>チュウ</t>
    </rPh>
    <phoneticPr fontId="1"/>
  </si>
  <si>
    <t>Ｍ.1機器（一式）あたりの
補助基本額
（Ｌ又はＭのいずれか低い額）</t>
    <rPh sb="3" eb="5">
      <t>キキ</t>
    </rPh>
    <rPh sb="6" eb="8">
      <t>イッシキ</t>
    </rPh>
    <rPh sb="14" eb="16">
      <t>ホジョ</t>
    </rPh>
    <rPh sb="16" eb="18">
      <t>キホン</t>
    </rPh>
    <rPh sb="18" eb="19">
      <t>ガク</t>
    </rPh>
    <rPh sb="22" eb="23">
      <t>マタ</t>
    </rPh>
    <rPh sb="30" eb="31">
      <t>ヒク</t>
    </rPh>
    <rPh sb="32" eb="33">
      <t>ガク</t>
    </rPh>
    <phoneticPr fontId="1"/>
  </si>
  <si>
    <t>Ｎ.台数
※（注３）</t>
    <rPh sb="2" eb="4">
      <t>ダイスウ</t>
    </rPh>
    <rPh sb="7" eb="8">
      <t>チュウ</t>
    </rPh>
    <phoneticPr fontId="1"/>
  </si>
  <si>
    <t>Ｏ.補助所要額
（Ｍ×Ｎ）</t>
    <rPh sb="2" eb="4">
      <t>ホジョ</t>
    </rPh>
    <rPh sb="4" eb="6">
      <t>ショヨウ</t>
    </rPh>
    <rPh sb="6" eb="7">
      <t>ガク</t>
    </rPh>
    <phoneticPr fontId="4"/>
  </si>
  <si>
    <t>1-1</t>
    <phoneticPr fontId="1"/>
  </si>
  <si>
    <t>1-2</t>
    <phoneticPr fontId="1"/>
  </si>
  <si>
    <t>1-3</t>
  </si>
  <si>
    <t>1-4</t>
  </si>
  <si>
    <t>1-5</t>
    <phoneticPr fontId="1"/>
  </si>
  <si>
    <t>合計</t>
    <rPh sb="0" eb="2">
      <t>ゴウケイ</t>
    </rPh>
    <phoneticPr fontId="1"/>
  </si>
  <si>
    <t>種別</t>
    <rPh sb="0" eb="2">
      <t>シュベツ</t>
    </rPh>
    <phoneticPr fontId="1"/>
  </si>
  <si>
    <t>1.上限台数チェック
※県記載欄</t>
    <rPh sb="2" eb="6">
      <t>ジョウゲンダイスウ</t>
    </rPh>
    <rPh sb="12" eb="13">
      <t>ケン</t>
    </rPh>
    <rPh sb="13" eb="15">
      <t>キサイ</t>
    </rPh>
    <rPh sb="15" eb="16">
      <t>ラン</t>
    </rPh>
    <phoneticPr fontId="4"/>
  </si>
  <si>
    <t>2.調整額
※県記載欄</t>
    <rPh sb="2" eb="5">
      <t>チョウセイガク</t>
    </rPh>
    <rPh sb="7" eb="8">
      <t>ケン</t>
    </rPh>
    <rPh sb="8" eb="10">
      <t>キサイ</t>
    </rPh>
    <rPh sb="10" eb="11">
      <t>ラン</t>
    </rPh>
    <phoneticPr fontId="4"/>
  </si>
  <si>
    <t>3.調整後補助申請額
※県記載欄</t>
    <rPh sb="2" eb="5">
      <t>チョウセイゴ</t>
    </rPh>
    <rPh sb="5" eb="7">
      <t>ホジョ</t>
    </rPh>
    <rPh sb="7" eb="9">
      <t>シンセイ</t>
    </rPh>
    <rPh sb="9" eb="10">
      <t>ガク</t>
    </rPh>
    <phoneticPr fontId="4"/>
  </si>
  <si>
    <t>サービスの種別</t>
    <rPh sb="5" eb="7">
      <t>シュベツ</t>
    </rPh>
    <phoneticPr fontId="1"/>
  </si>
  <si>
    <t>ロボットの種別</t>
    <rPh sb="5" eb="7">
      <t>シュベツ</t>
    </rPh>
    <phoneticPr fontId="1"/>
  </si>
  <si>
    <t>施設系サービス</t>
    <rPh sb="0" eb="2">
      <t>シセツ</t>
    </rPh>
    <rPh sb="2" eb="3">
      <t>ケイ</t>
    </rPh>
    <phoneticPr fontId="1"/>
  </si>
  <si>
    <t>移乗介護</t>
    <rPh sb="0" eb="2">
      <t>イジョウ</t>
    </rPh>
    <rPh sb="2" eb="4">
      <t>カイゴ</t>
    </rPh>
    <phoneticPr fontId="1"/>
  </si>
  <si>
    <t>居宅系サービス</t>
    <rPh sb="0" eb="2">
      <t>キョタク</t>
    </rPh>
    <rPh sb="2" eb="3">
      <t>ケイ</t>
    </rPh>
    <phoneticPr fontId="1"/>
  </si>
  <si>
    <t>移動支援</t>
    <rPh sb="0" eb="2">
      <t>イドウ</t>
    </rPh>
    <rPh sb="2" eb="4">
      <t>シエン</t>
    </rPh>
    <phoneticPr fontId="1"/>
  </si>
  <si>
    <t>　　</t>
    <phoneticPr fontId="4"/>
  </si>
  <si>
    <t>排泄支援</t>
    <rPh sb="0" eb="2">
      <t>ハイセツ</t>
    </rPh>
    <rPh sb="2" eb="4">
      <t>シエン</t>
    </rPh>
    <phoneticPr fontId="1"/>
  </si>
  <si>
    <t>見守り</t>
    <rPh sb="0" eb="2">
      <t>ミマモ</t>
    </rPh>
    <phoneticPr fontId="1"/>
  </si>
  <si>
    <t>コミュニケーション</t>
  </si>
  <si>
    <t>入浴支援</t>
    <rPh sb="0" eb="2">
      <t>ニュウヨク</t>
    </rPh>
    <rPh sb="2" eb="4">
      <t>シエン</t>
    </rPh>
    <phoneticPr fontId="1"/>
  </si>
  <si>
    <t>介護業務支援</t>
    <rPh sb="0" eb="2">
      <t>カイゴ</t>
    </rPh>
    <rPh sb="2" eb="4">
      <t>ギョウム</t>
    </rPh>
    <rPh sb="4" eb="6">
      <t>シエン</t>
    </rPh>
    <phoneticPr fontId="1"/>
  </si>
  <si>
    <t>その他</t>
    <rPh sb="2" eb="3">
      <t>ホカ</t>
    </rPh>
    <phoneticPr fontId="1"/>
  </si>
  <si>
    <t>職員数
（リストから選択）</t>
    <rPh sb="0" eb="3">
      <t>ショクインスウ</t>
    </rPh>
    <rPh sb="10" eb="12">
      <t>センタク</t>
    </rPh>
    <phoneticPr fontId="1"/>
  </si>
  <si>
    <t>（１）介護ロボット</t>
    <rPh sb="3" eb="5">
      <t>カイゴ</t>
    </rPh>
    <phoneticPr fontId="1"/>
  </si>
  <si>
    <t>（２）ＩＣＴ機器</t>
    <rPh sb="6" eb="8">
      <t>キキ</t>
    </rPh>
    <phoneticPr fontId="1"/>
  </si>
  <si>
    <t>※見守り機器導入に伴う通信環境整備はこちらで入力</t>
    <rPh sb="1" eb="3">
      <t>ミマモ</t>
    </rPh>
    <rPh sb="11" eb="17">
      <t>ツウシンカンキョウセイビ</t>
    </rPh>
    <rPh sb="22" eb="24">
      <t>ニュウリョク</t>
    </rPh>
    <phoneticPr fontId="1"/>
  </si>
  <si>
    <t>※　事業所Noには総表の事業所Noとリンクさせること。</t>
    <rPh sb="2" eb="5">
      <t>ジギョウショ</t>
    </rPh>
    <rPh sb="9" eb="11">
      <t>ソウヒョウ</t>
    </rPh>
    <rPh sb="12" eb="15">
      <t>ジギョウショ</t>
    </rPh>
    <phoneticPr fontId="1"/>
  </si>
  <si>
    <t>台数</t>
    <rPh sb="0" eb="2">
      <t>ダイスウ</t>
    </rPh>
    <phoneticPr fontId="1"/>
  </si>
  <si>
    <t>過去の交付有無</t>
    <rPh sb="0" eb="2">
      <t>カコ</t>
    </rPh>
    <rPh sb="3" eb="5">
      <t>コウフ</t>
    </rPh>
    <rPh sb="5" eb="7">
      <t>ウム</t>
    </rPh>
    <phoneticPr fontId="1"/>
  </si>
  <si>
    <t>利用定員</t>
    <rPh sb="0" eb="4">
      <t>リヨウテイイン</t>
    </rPh>
    <phoneticPr fontId="1"/>
  </si>
  <si>
    <t>職員数</t>
    <rPh sb="0" eb="3">
      <t>ショクインスウ</t>
    </rPh>
    <phoneticPr fontId="1"/>
  </si>
  <si>
    <t>Ａ.介護保険
事業所番号</t>
    <rPh sb="2" eb="4">
      <t>カイゴ</t>
    </rPh>
    <rPh sb="4" eb="6">
      <t>ホケン</t>
    </rPh>
    <rPh sb="7" eb="10">
      <t>ジギョウショ</t>
    </rPh>
    <rPh sb="10" eb="12">
      <t>バンゴウ</t>
    </rPh>
    <phoneticPr fontId="1"/>
  </si>
  <si>
    <t>介護保険事業所番号</t>
    <rPh sb="0" eb="2">
      <t>カイゴ</t>
    </rPh>
    <rPh sb="2" eb="4">
      <t>ホケン</t>
    </rPh>
    <rPh sb="4" eb="6">
      <t>ジギョウ</t>
    </rPh>
    <rPh sb="6" eb="7">
      <t>ショ</t>
    </rPh>
    <rPh sb="7" eb="9">
      <t>バンゴウ</t>
    </rPh>
    <phoneticPr fontId="1"/>
  </si>
  <si>
    <t>Ｉ.ロボットの種別
（リストから選択）</t>
    <rPh sb="7" eb="9">
      <t>シュベツ</t>
    </rPh>
    <rPh sb="16" eb="18">
      <t>センタク</t>
    </rPh>
    <phoneticPr fontId="1"/>
  </si>
  <si>
    <r>
      <t>④</t>
    </r>
    <r>
      <rPr>
        <b/>
        <sz val="16"/>
        <color theme="1"/>
        <rFont val="游ゴシック"/>
        <family val="3"/>
        <charset val="128"/>
        <scheme val="minor"/>
      </rPr>
      <t>個票</t>
    </r>
    <r>
      <rPr>
        <sz val="11"/>
        <color theme="1"/>
        <rFont val="游ゴシック"/>
        <family val="2"/>
        <charset val="128"/>
        <scheme val="minor"/>
      </rPr>
      <t>の</t>
    </r>
    <r>
      <rPr>
        <b/>
        <sz val="16"/>
        <color theme="1"/>
        <rFont val="游ゴシック"/>
        <family val="3"/>
        <charset val="128"/>
        <scheme val="minor"/>
      </rPr>
      <t>オレンジ色に色付けされたセルだけ</t>
    </r>
    <r>
      <rPr>
        <sz val="11"/>
        <color theme="1"/>
        <rFont val="游ゴシック"/>
        <family val="2"/>
        <charset val="128"/>
        <scheme val="minor"/>
      </rPr>
      <t>を記入してください。</t>
    </r>
    <rPh sb="1" eb="3">
      <t>コヒョウ</t>
    </rPh>
    <rPh sb="8" eb="9">
      <t>イロ</t>
    </rPh>
    <rPh sb="10" eb="12">
      <t>イロヅ</t>
    </rPh>
    <rPh sb="21" eb="23">
      <t>キニュウ</t>
    </rPh>
    <phoneticPr fontId="1"/>
  </si>
  <si>
    <t>Ａ.介護保険
事業者番号</t>
    <rPh sb="2" eb="4">
      <t>カイゴ</t>
    </rPh>
    <rPh sb="4" eb="6">
      <t>ホケン</t>
    </rPh>
    <rPh sb="7" eb="10">
      <t>ジギョウシャ</t>
    </rPh>
    <rPh sb="10" eb="12">
      <t>バンゴウ</t>
    </rPh>
    <phoneticPr fontId="1"/>
  </si>
  <si>
    <t>Ｊ.1機器あたりの
対象経費（税抜き）</t>
    <rPh sb="3" eb="5">
      <t>キキ</t>
    </rPh>
    <rPh sb="10" eb="12">
      <t>タイショウ</t>
    </rPh>
    <rPh sb="12" eb="14">
      <t>ケイヒ</t>
    </rPh>
    <rPh sb="15" eb="16">
      <t>ゼイ</t>
    </rPh>
    <rPh sb="16" eb="17">
      <t>ヌ</t>
    </rPh>
    <phoneticPr fontId="1"/>
  </si>
  <si>
    <t>1-3</t>
    <phoneticPr fontId="1"/>
  </si>
  <si>
    <t>1-4</t>
    <phoneticPr fontId="1"/>
  </si>
  <si>
    <t>2-1</t>
    <phoneticPr fontId="1"/>
  </si>
  <si>
    <t>2-2</t>
    <phoneticPr fontId="1"/>
  </si>
  <si>
    <t>2-3</t>
    <phoneticPr fontId="1"/>
  </si>
  <si>
    <t>2-4</t>
    <phoneticPr fontId="1"/>
  </si>
  <si>
    <t>2-5</t>
    <phoneticPr fontId="1"/>
  </si>
  <si>
    <t>3-1</t>
    <phoneticPr fontId="1"/>
  </si>
  <si>
    <t>3-2</t>
    <phoneticPr fontId="1"/>
  </si>
  <si>
    <t>3-3</t>
    <phoneticPr fontId="1"/>
  </si>
  <si>
    <t>3-4</t>
    <phoneticPr fontId="1"/>
  </si>
  <si>
    <t>3-5</t>
    <phoneticPr fontId="1"/>
  </si>
  <si>
    <t>4-1</t>
    <phoneticPr fontId="1"/>
  </si>
  <si>
    <t>4-2</t>
    <phoneticPr fontId="1"/>
  </si>
  <si>
    <t>4-3</t>
    <phoneticPr fontId="1"/>
  </si>
  <si>
    <t>4-4</t>
    <phoneticPr fontId="1"/>
  </si>
  <si>
    <t>4-5</t>
    <phoneticPr fontId="1"/>
  </si>
  <si>
    <t>5-1</t>
    <phoneticPr fontId="1"/>
  </si>
  <si>
    <t>5-2</t>
    <phoneticPr fontId="1"/>
  </si>
  <si>
    <t>5-3</t>
    <phoneticPr fontId="1"/>
  </si>
  <si>
    <t>5-4</t>
    <phoneticPr fontId="1"/>
  </si>
  <si>
    <t>5-5</t>
    <phoneticPr fontId="1"/>
  </si>
  <si>
    <t>6-1</t>
    <phoneticPr fontId="1"/>
  </si>
  <si>
    <t>6-2</t>
    <phoneticPr fontId="1"/>
  </si>
  <si>
    <t>6-3</t>
    <phoneticPr fontId="1"/>
  </si>
  <si>
    <t>6-4</t>
    <phoneticPr fontId="1"/>
  </si>
  <si>
    <t>6-5</t>
    <phoneticPr fontId="1"/>
  </si>
  <si>
    <t>7-1</t>
    <phoneticPr fontId="1"/>
  </si>
  <si>
    <t>7-2</t>
    <phoneticPr fontId="1"/>
  </si>
  <si>
    <t>7-3</t>
    <phoneticPr fontId="1"/>
  </si>
  <si>
    <t>7-4</t>
    <phoneticPr fontId="1"/>
  </si>
  <si>
    <t>7-5</t>
    <phoneticPr fontId="1"/>
  </si>
  <si>
    <t>8-1</t>
    <phoneticPr fontId="1"/>
  </si>
  <si>
    <t>8-2</t>
    <phoneticPr fontId="1"/>
  </si>
  <si>
    <t>8-3</t>
    <phoneticPr fontId="1"/>
  </si>
  <si>
    <t>8-4</t>
    <phoneticPr fontId="1"/>
  </si>
  <si>
    <t>8-5</t>
    <phoneticPr fontId="1"/>
  </si>
  <si>
    <t>9-1</t>
    <phoneticPr fontId="1"/>
  </si>
  <si>
    <t>9-2</t>
    <phoneticPr fontId="1"/>
  </si>
  <si>
    <t>9-3</t>
    <phoneticPr fontId="1"/>
  </si>
  <si>
    <t>9-4</t>
    <phoneticPr fontId="1"/>
  </si>
  <si>
    <t>9-5</t>
    <phoneticPr fontId="1"/>
  </si>
  <si>
    <t>10-1</t>
    <phoneticPr fontId="1"/>
  </si>
  <si>
    <t>10-2</t>
    <phoneticPr fontId="1"/>
  </si>
  <si>
    <t>10-3</t>
    <phoneticPr fontId="1"/>
  </si>
  <si>
    <t>10-4</t>
    <phoneticPr fontId="1"/>
  </si>
  <si>
    <t>10-5</t>
    <phoneticPr fontId="1"/>
  </si>
  <si>
    <t>令和6年度千葉県介護テクノロジー定着支援事業費補助金清算額調書（パッケージ個票１）</t>
    <rPh sb="0" eb="2">
      <t>レイワ</t>
    </rPh>
    <rPh sb="3" eb="5">
      <t>ネンド</t>
    </rPh>
    <rPh sb="5" eb="8">
      <t>チバケン</t>
    </rPh>
    <rPh sb="8" eb="10">
      <t>カイゴ</t>
    </rPh>
    <rPh sb="16" eb="22">
      <t>テイチャクシエンジギョウ</t>
    </rPh>
    <rPh sb="22" eb="26">
      <t>ヒホジョキン</t>
    </rPh>
    <rPh sb="26" eb="28">
      <t>セイサン</t>
    </rPh>
    <rPh sb="28" eb="29">
      <t>ガク</t>
    </rPh>
    <rPh sb="29" eb="31">
      <t>チョウショ</t>
    </rPh>
    <rPh sb="37" eb="39">
      <t>コヒョウ</t>
    </rPh>
    <phoneticPr fontId="1"/>
  </si>
  <si>
    <t>No．</t>
  </si>
  <si>
    <t>Ｎ.台数</t>
    <rPh sb="2" eb="4">
      <t>ダイスウ</t>
    </rPh>
    <phoneticPr fontId="1"/>
  </si>
  <si>
    <t>Ｏ.実績報告額
（Ｍ×Ｎ）</t>
    <rPh sb="2" eb="6">
      <t>ジッセキホウコク</t>
    </rPh>
    <rPh sb="6" eb="7">
      <t>ガク</t>
    </rPh>
    <phoneticPr fontId="2"/>
  </si>
  <si>
    <t>Ｐ.既交付決定額</t>
    <rPh sb="2" eb="5">
      <t>キコウフ</t>
    </rPh>
    <rPh sb="5" eb="8">
      <t>ケッテイガク</t>
    </rPh>
    <phoneticPr fontId="1"/>
  </si>
  <si>
    <t>Ｑ.差引額
（P-O）</t>
    <rPh sb="2" eb="4">
      <t>サシヒキ</t>
    </rPh>
    <rPh sb="4" eb="5">
      <t>ガク</t>
    </rPh>
    <phoneticPr fontId="4"/>
  </si>
  <si>
    <t>Ｒ.確定見込み額
（OとP比較後）</t>
    <rPh sb="2" eb="4">
      <t>カクテイ</t>
    </rPh>
    <rPh sb="4" eb="6">
      <t>ミコ</t>
    </rPh>
    <rPh sb="7" eb="8">
      <t>ガク</t>
    </rPh>
    <rPh sb="13" eb="15">
      <t>ヒカク</t>
    </rPh>
    <rPh sb="15" eb="16">
      <t>ゴ</t>
    </rPh>
    <phoneticPr fontId="4"/>
  </si>
  <si>
    <r>
      <t>事業所ごとに</t>
    </r>
    <r>
      <rPr>
        <b/>
        <sz val="14"/>
        <color theme="1"/>
        <rFont val="ＭＳ ゴシック"/>
        <family val="3"/>
        <charset val="128"/>
      </rPr>
      <t>オレンジに色付けされたセル</t>
    </r>
    <r>
      <rPr>
        <sz val="12"/>
        <color theme="1"/>
        <rFont val="ＭＳ ゴシック"/>
        <family val="3"/>
        <charset val="128"/>
      </rPr>
      <t>について記入してください。</t>
    </r>
    <rPh sb="0" eb="3">
      <t>ジギョウショ</t>
    </rPh>
    <rPh sb="11" eb="13">
      <t>イロヅ</t>
    </rPh>
    <rPh sb="23" eb="25">
      <t>キニュウ</t>
    </rPh>
    <phoneticPr fontId="1"/>
  </si>
  <si>
    <t xml:space="preserve"> (注)  １ Ｋ欄に千円未満の端数が生じた場合は切り捨てること。
　　　 ２ Ｌ欄は、「移乗介護」及び「入浴支援」については1,000,000円、それ以外は300,000円とする。
       ３ 見守り機器の導入に伴う通信環境整備はICT機器として扱いますので、見守り機器と見守り機器の導入に   
          伴う通信環境整備の申請を同時に行う場合は、パッケージ型導入支援で申請を行ってください。</t>
    <phoneticPr fontId="4"/>
  </si>
  <si>
    <t>導入した機器名等</t>
    <rPh sb="0" eb="2">
      <t>ドウニュウ</t>
    </rPh>
    <rPh sb="4" eb="6">
      <t>キキ</t>
    </rPh>
    <rPh sb="6" eb="7">
      <t>メイ</t>
    </rPh>
    <rPh sb="7" eb="8">
      <t>ナド</t>
    </rPh>
    <phoneticPr fontId="1"/>
  </si>
  <si>
    <t>発注日</t>
    <rPh sb="0" eb="3">
      <t>ハッチュウビ</t>
    </rPh>
    <phoneticPr fontId="1"/>
  </si>
  <si>
    <t>支払日</t>
    <rPh sb="0" eb="3">
      <t>シハライビ</t>
    </rPh>
    <phoneticPr fontId="1"/>
  </si>
  <si>
    <t>差引基準額
※３の金額があればCから差し引く</t>
    <rPh sb="0" eb="1">
      <t>サ</t>
    </rPh>
    <rPh sb="1" eb="2">
      <t>ヒ</t>
    </rPh>
    <rPh sb="2" eb="4">
      <t>キジュン</t>
    </rPh>
    <rPh sb="4" eb="5">
      <t>ガク</t>
    </rPh>
    <rPh sb="9" eb="11">
      <t>キンガク</t>
    </rPh>
    <rPh sb="18" eb="19">
      <t>サ</t>
    </rPh>
    <rPh sb="20" eb="21">
      <t>ヒ</t>
    </rPh>
    <phoneticPr fontId="1"/>
  </si>
  <si>
    <t>実績報告額
E×F</t>
    <rPh sb="0" eb="5">
      <t>ジッセキホウコクガク</t>
    </rPh>
    <phoneticPr fontId="1"/>
  </si>
  <si>
    <t>H</t>
    <phoneticPr fontId="1"/>
  </si>
  <si>
    <t>交付決定差引額</t>
    <rPh sb="0" eb="4">
      <t>コウフケッテイ</t>
    </rPh>
    <rPh sb="4" eb="7">
      <t>サシヒキガク</t>
    </rPh>
    <phoneticPr fontId="1"/>
  </si>
  <si>
    <t>I</t>
    <phoneticPr fontId="1"/>
  </si>
  <si>
    <r>
      <t xml:space="preserve">交付決定額
</t>
    </r>
    <r>
      <rPr>
        <b/>
        <sz val="10"/>
        <color theme="1"/>
        <rFont val="ＭＳ ゴシック"/>
        <family val="3"/>
        <charset val="128"/>
      </rPr>
      <t>交付決定通知の金額を記載</t>
    </r>
    <rPh sb="0" eb="5">
      <t>コウフケッテイガク</t>
    </rPh>
    <rPh sb="6" eb="10">
      <t>コウフケッテイ</t>
    </rPh>
    <rPh sb="10" eb="12">
      <t>ツウチ</t>
    </rPh>
    <rPh sb="13" eb="15">
      <t>キンガク</t>
    </rPh>
    <rPh sb="16" eb="18">
      <t>キサイ</t>
    </rPh>
    <phoneticPr fontId="1"/>
  </si>
  <si>
    <t>過年度交付額※１</t>
    <rPh sb="0" eb="3">
      <t>カネンド</t>
    </rPh>
    <rPh sb="3" eb="6">
      <t>コウフガク</t>
    </rPh>
    <phoneticPr fontId="1"/>
  </si>
  <si>
    <t>※１　今まで介護サービス事業所導入支援補助金の交付を受けたことのある事業所は交付額を記載すること。</t>
    <rPh sb="3" eb="4">
      <t>イマ</t>
    </rPh>
    <rPh sb="6" eb="8">
      <t>カイゴ</t>
    </rPh>
    <rPh sb="12" eb="15">
      <t>ジギョウショ</t>
    </rPh>
    <rPh sb="15" eb="17">
      <t>ドウニュウ</t>
    </rPh>
    <rPh sb="17" eb="19">
      <t>シエン</t>
    </rPh>
    <rPh sb="19" eb="22">
      <t>ホジョキン</t>
    </rPh>
    <rPh sb="23" eb="25">
      <t>コウフ</t>
    </rPh>
    <rPh sb="26" eb="27">
      <t>ウ</t>
    </rPh>
    <rPh sb="34" eb="37">
      <t>ジギョウショ</t>
    </rPh>
    <rPh sb="38" eb="41">
      <t>コウフガク</t>
    </rPh>
    <rPh sb="42" eb="44">
      <t>キサイ</t>
    </rPh>
    <phoneticPr fontId="1"/>
  </si>
  <si>
    <t>種類　※２</t>
    <rPh sb="0" eb="2">
      <t>シュルイ</t>
    </rPh>
    <phoneticPr fontId="1"/>
  </si>
  <si>
    <t>※２　同じ見積の場合でも導入種類ごとに記入する。</t>
    <rPh sb="3" eb="4">
      <t>オナ</t>
    </rPh>
    <rPh sb="5" eb="7">
      <t>ミツモリ</t>
    </rPh>
    <rPh sb="8" eb="10">
      <t>バアイ</t>
    </rPh>
    <rPh sb="12" eb="16">
      <t>ドウニュウシュルイ</t>
    </rPh>
    <rPh sb="19" eb="21">
      <t>キニュウ</t>
    </rPh>
    <phoneticPr fontId="1"/>
  </si>
  <si>
    <t>※３　種類で②タブレット、インカムを選択した場合は、台数を記入する。</t>
    <rPh sb="3" eb="5">
      <t>シュルイ</t>
    </rPh>
    <rPh sb="18" eb="20">
      <t>センタク</t>
    </rPh>
    <rPh sb="22" eb="24">
      <t>バアイ</t>
    </rPh>
    <rPh sb="26" eb="28">
      <t>ダイスウ</t>
    </rPh>
    <rPh sb="29" eb="31">
      <t>キニュウ</t>
    </rPh>
    <phoneticPr fontId="1"/>
  </si>
  <si>
    <t>※４　見積もりの全体額から割引がある場合は任意の導入機器の補助対象経費から割引額を差し引いて記入する。</t>
    <phoneticPr fontId="1"/>
  </si>
  <si>
    <t>台数
※３</t>
    <rPh sb="0" eb="2">
      <t>ダイスウ</t>
    </rPh>
    <phoneticPr fontId="1"/>
  </si>
  <si>
    <t>（税抜）※４</t>
    <rPh sb="1" eb="3">
      <t>ゼイヌ</t>
    </rPh>
    <phoneticPr fontId="1"/>
  </si>
  <si>
    <t>令和6年度　千葉県介護テクノロジー定着支援事業補助金　精算額調書（パッケージ型総表）</t>
    <rPh sb="6" eb="9">
      <t>チバケン</t>
    </rPh>
    <rPh sb="27" eb="29">
      <t>セイサン</t>
    </rPh>
    <rPh sb="38" eb="39">
      <t>ガタ</t>
    </rPh>
    <phoneticPr fontId="1"/>
  </si>
  <si>
    <t>介護ロボット
実績報告額</t>
    <rPh sb="0" eb="2">
      <t>カイゴ</t>
    </rPh>
    <rPh sb="7" eb="9">
      <t>ジッセキ</t>
    </rPh>
    <rPh sb="9" eb="11">
      <t>ホウコク</t>
    </rPh>
    <rPh sb="11" eb="12">
      <t>ガク</t>
    </rPh>
    <phoneticPr fontId="1"/>
  </si>
  <si>
    <t>ICT
実績報告額</t>
    <rPh sb="4" eb="6">
      <t>ジッセキ</t>
    </rPh>
    <rPh sb="6" eb="8">
      <t>ホウコク</t>
    </rPh>
    <rPh sb="8" eb="9">
      <t>ガク</t>
    </rPh>
    <phoneticPr fontId="1"/>
  </si>
  <si>
    <t>実績報告額
合計</t>
    <rPh sb="0" eb="4">
      <t>ジッセキホウコク</t>
    </rPh>
    <rPh sb="4" eb="5">
      <t>ガク</t>
    </rPh>
    <rPh sb="6" eb="8">
      <t>ゴウケイ</t>
    </rPh>
    <phoneticPr fontId="1"/>
  </si>
  <si>
    <t>過年度の補助金交付額(ICT)</t>
    <rPh sb="0" eb="3">
      <t>カネンド</t>
    </rPh>
    <rPh sb="4" eb="7">
      <t>ホジョキン</t>
    </rPh>
    <rPh sb="7" eb="9">
      <t>コウフ</t>
    </rPh>
    <rPh sb="9" eb="10">
      <t>ガク</t>
    </rPh>
    <phoneticPr fontId="1"/>
  </si>
  <si>
    <t>Ｌ.1機器（一式）あたりの補助限度額
※（注２）</t>
    <rPh sb="3" eb="5">
      <t>キキ</t>
    </rPh>
    <rPh sb="6" eb="8">
      <t>イッシキ</t>
    </rPh>
    <rPh sb="13" eb="15">
      <t>ホジョ</t>
    </rPh>
    <rPh sb="15" eb="17">
      <t>ゲンド</t>
    </rPh>
    <rPh sb="17" eb="18">
      <t>ガク</t>
    </rPh>
    <rPh sb="21" eb="22">
      <t>チュウ</t>
    </rPh>
    <phoneticPr fontId="1"/>
  </si>
  <si>
    <t>Ｋ.Ｊ（千円未満切捨て）
※（注１）</t>
    <rPh sb="4" eb="6">
      <t>センエン</t>
    </rPh>
    <rPh sb="6" eb="8">
      <t>ミマン</t>
    </rPh>
    <rPh sb="8" eb="10">
      <t>キリス</t>
    </rPh>
    <rPh sb="15" eb="16">
      <t>チュウ</t>
    </rPh>
    <phoneticPr fontId="1"/>
  </si>
  <si>
    <t>Ｍ.1機器（一式）あたりの補助基本額
（Ｌ又はＭのいずれか低い額）</t>
    <rPh sb="3" eb="5">
      <t>キキ</t>
    </rPh>
    <rPh sb="6" eb="8">
      <t>イッシキ</t>
    </rPh>
    <rPh sb="13" eb="15">
      <t>ホジョ</t>
    </rPh>
    <rPh sb="15" eb="17">
      <t>キホン</t>
    </rPh>
    <rPh sb="17" eb="18">
      <t>ガク</t>
    </rPh>
    <rPh sb="21" eb="22">
      <t>マタ</t>
    </rPh>
    <rPh sb="29" eb="30">
      <t>ヒク</t>
    </rPh>
    <rPh sb="31" eb="32">
      <t>ガク</t>
    </rPh>
    <phoneticPr fontId="1"/>
  </si>
  <si>
    <t>Ｈ.ロボットの
製品名</t>
    <rPh sb="8" eb="11">
      <t>セイヒンメイ</t>
    </rPh>
    <phoneticPr fontId="1"/>
  </si>
  <si>
    <t>令和6年度千葉県介護テクノロジー定着支援事業費補助金清算額調書（パッケージ個票２）</t>
    <rPh sb="0" eb="2">
      <t>レイワ</t>
    </rPh>
    <rPh sb="3" eb="5">
      <t>ネンド</t>
    </rPh>
    <rPh sb="5" eb="8">
      <t>チバケン</t>
    </rPh>
    <rPh sb="8" eb="10">
      <t>カイゴ</t>
    </rPh>
    <rPh sb="16" eb="22">
      <t>テイチャクシエンジギョウ</t>
    </rPh>
    <rPh sb="22" eb="26">
      <t>ヒホジョキン</t>
    </rPh>
    <rPh sb="26" eb="28">
      <t>セイサン</t>
    </rPh>
    <rPh sb="28" eb="29">
      <t>ガク</t>
    </rPh>
    <rPh sb="29" eb="31">
      <t>チョウショ</t>
    </rPh>
    <rPh sb="37" eb="39">
      <t>コヒョウ</t>
    </rPh>
    <phoneticPr fontId="1"/>
  </si>
  <si>
    <t>令和6年度千葉県介護テクノロジー定着支援事業費補助金清算額調書（パッケージ個票３）</t>
    <rPh sb="0" eb="2">
      <t>レイワ</t>
    </rPh>
    <rPh sb="3" eb="5">
      <t>ネンド</t>
    </rPh>
    <rPh sb="5" eb="8">
      <t>チバケン</t>
    </rPh>
    <rPh sb="8" eb="10">
      <t>カイゴ</t>
    </rPh>
    <rPh sb="16" eb="22">
      <t>テイチャクシエンジギョウ</t>
    </rPh>
    <rPh sb="22" eb="26">
      <t>ヒホジョキン</t>
    </rPh>
    <rPh sb="26" eb="28">
      <t>セイサン</t>
    </rPh>
    <rPh sb="28" eb="29">
      <t>ガク</t>
    </rPh>
    <rPh sb="29" eb="31">
      <t>チョウショ</t>
    </rPh>
    <rPh sb="37" eb="39">
      <t>コヒョウ</t>
    </rPh>
    <phoneticPr fontId="1"/>
  </si>
  <si>
    <t>令和6年度千葉県介護テクノロジー定着支援事業費補助金清算額調書（パッケージ個票４）</t>
    <rPh sb="0" eb="2">
      <t>レイワ</t>
    </rPh>
    <rPh sb="3" eb="5">
      <t>ネンド</t>
    </rPh>
    <rPh sb="5" eb="8">
      <t>チバケン</t>
    </rPh>
    <rPh sb="8" eb="10">
      <t>カイゴ</t>
    </rPh>
    <rPh sb="16" eb="22">
      <t>テイチャクシエンジギョウ</t>
    </rPh>
    <rPh sb="22" eb="26">
      <t>ヒホジョキン</t>
    </rPh>
    <rPh sb="26" eb="28">
      <t>セイサン</t>
    </rPh>
    <rPh sb="28" eb="29">
      <t>ガク</t>
    </rPh>
    <rPh sb="29" eb="31">
      <t>チョウショ</t>
    </rPh>
    <rPh sb="37" eb="39">
      <t>コヒョウ</t>
    </rPh>
    <phoneticPr fontId="1"/>
  </si>
  <si>
    <t>令和6年度千葉県介護テクノロジー定着支援事業費補助金清算額調書（パッケージ個票５）</t>
    <rPh sb="0" eb="2">
      <t>レイワ</t>
    </rPh>
    <rPh sb="3" eb="5">
      <t>ネンド</t>
    </rPh>
    <rPh sb="5" eb="8">
      <t>チバケン</t>
    </rPh>
    <rPh sb="8" eb="10">
      <t>カイゴ</t>
    </rPh>
    <rPh sb="16" eb="22">
      <t>テイチャクシエンジギョウ</t>
    </rPh>
    <rPh sb="22" eb="26">
      <t>ヒホジョキン</t>
    </rPh>
    <rPh sb="26" eb="28">
      <t>セイサン</t>
    </rPh>
    <rPh sb="28" eb="29">
      <t>ガク</t>
    </rPh>
    <rPh sb="29" eb="31">
      <t>チョウショ</t>
    </rPh>
    <rPh sb="37" eb="39">
      <t>コヒョウ</t>
    </rPh>
    <phoneticPr fontId="1"/>
  </si>
  <si>
    <t>令和6年度千葉県介護テクノロジー定着支援事業費補助金清算額調書（パッケージ個票６）</t>
    <rPh sb="0" eb="2">
      <t>レイワ</t>
    </rPh>
    <rPh sb="3" eb="5">
      <t>ネンド</t>
    </rPh>
    <rPh sb="5" eb="8">
      <t>チバケン</t>
    </rPh>
    <rPh sb="8" eb="10">
      <t>カイゴ</t>
    </rPh>
    <rPh sb="16" eb="22">
      <t>テイチャクシエンジギョウ</t>
    </rPh>
    <rPh sb="22" eb="26">
      <t>ヒホジョキン</t>
    </rPh>
    <rPh sb="26" eb="28">
      <t>セイサン</t>
    </rPh>
    <rPh sb="28" eb="29">
      <t>ガク</t>
    </rPh>
    <rPh sb="29" eb="31">
      <t>チョウショ</t>
    </rPh>
    <rPh sb="37" eb="39">
      <t>コヒョウ</t>
    </rPh>
    <phoneticPr fontId="1"/>
  </si>
  <si>
    <t>令和6年度千葉県介護テクノロジー定着支援事業費補助金清算額調書（パッケージ個票７）</t>
    <rPh sb="0" eb="2">
      <t>レイワ</t>
    </rPh>
    <rPh sb="3" eb="5">
      <t>ネンド</t>
    </rPh>
    <rPh sb="5" eb="8">
      <t>チバケン</t>
    </rPh>
    <rPh sb="8" eb="10">
      <t>カイゴ</t>
    </rPh>
    <rPh sb="16" eb="22">
      <t>テイチャクシエンジギョウ</t>
    </rPh>
    <rPh sb="22" eb="26">
      <t>ヒホジョキン</t>
    </rPh>
    <rPh sb="26" eb="28">
      <t>セイサン</t>
    </rPh>
    <rPh sb="28" eb="29">
      <t>ガク</t>
    </rPh>
    <rPh sb="29" eb="31">
      <t>チョウショ</t>
    </rPh>
    <rPh sb="37" eb="39">
      <t>コヒョウ</t>
    </rPh>
    <phoneticPr fontId="1"/>
  </si>
  <si>
    <t>令和6年度千葉県介護テクノロジー定着支援事業費補助金清算額調書（パッケージ個票８）</t>
    <rPh sb="0" eb="2">
      <t>レイワ</t>
    </rPh>
    <rPh sb="3" eb="5">
      <t>ネンド</t>
    </rPh>
    <rPh sb="5" eb="8">
      <t>チバケン</t>
    </rPh>
    <rPh sb="8" eb="10">
      <t>カイゴ</t>
    </rPh>
    <rPh sb="16" eb="22">
      <t>テイチャクシエンジギョウ</t>
    </rPh>
    <rPh sb="22" eb="26">
      <t>ヒホジョキン</t>
    </rPh>
    <rPh sb="26" eb="28">
      <t>セイサン</t>
    </rPh>
    <rPh sb="28" eb="29">
      <t>ガク</t>
    </rPh>
    <rPh sb="29" eb="31">
      <t>チョウショ</t>
    </rPh>
    <rPh sb="37" eb="39">
      <t>コヒョウ</t>
    </rPh>
    <phoneticPr fontId="1"/>
  </si>
  <si>
    <t>令和6年度千葉県介護テクノロジー定着支援事業費補助金清算額調書（パッケージ個票９）</t>
    <rPh sb="0" eb="2">
      <t>レイワ</t>
    </rPh>
    <rPh sb="3" eb="5">
      <t>ネンド</t>
    </rPh>
    <rPh sb="5" eb="8">
      <t>チバケン</t>
    </rPh>
    <rPh sb="8" eb="10">
      <t>カイゴ</t>
    </rPh>
    <rPh sb="16" eb="22">
      <t>テイチャクシエンジギョウ</t>
    </rPh>
    <rPh sb="22" eb="26">
      <t>ヒホジョキン</t>
    </rPh>
    <rPh sb="26" eb="28">
      <t>セイサン</t>
    </rPh>
    <rPh sb="28" eb="29">
      <t>ガク</t>
    </rPh>
    <rPh sb="29" eb="31">
      <t>チョウショ</t>
    </rPh>
    <rPh sb="37" eb="39">
      <t>コヒョウ</t>
    </rPh>
    <phoneticPr fontId="1"/>
  </si>
  <si>
    <t>令和6年度千葉県介護テクノロジー定着支援事業費補助金清算額調書（パッケージ個票10）</t>
    <rPh sb="0" eb="2">
      <t>レイワ</t>
    </rPh>
    <rPh sb="3" eb="5">
      <t>ネンド</t>
    </rPh>
    <rPh sb="5" eb="8">
      <t>チバケン</t>
    </rPh>
    <rPh sb="8" eb="10">
      <t>カイゴ</t>
    </rPh>
    <rPh sb="16" eb="22">
      <t>テイチャクシエンジギョウ</t>
    </rPh>
    <rPh sb="22" eb="26">
      <t>ヒホジョキン</t>
    </rPh>
    <rPh sb="26" eb="28">
      <t>セイサン</t>
    </rPh>
    <rPh sb="28" eb="29">
      <t>ガク</t>
    </rPh>
    <rPh sb="29" eb="31">
      <t>チョウショ</t>
    </rPh>
    <rPh sb="37" eb="39">
      <t>コヒョウ</t>
    </rPh>
    <phoneticPr fontId="1"/>
  </si>
  <si>
    <t>（別紙５-３）　</t>
    <rPh sb="1" eb="3">
      <t>ベッシ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</si>
</sst>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 "/>
  </numFmts>
  <fonts count="24" x14ac:knownFonts="1">
    <font>
      <sz val="11"/>
      <color theme="1"/>
      <name val="游ゴシック"/>
      <family val="2"/>
      <charset val="128"/>
      <scheme val="minor"/>
    </font>
    <font>
      <sz val="6"/>
      <name val="游ゴシック"/>
      <family val="2"/>
      <charset val="128"/>
      <scheme val="minor"/>
    </font>
    <font>
      <b/>
      <sz val="14"/>
      <color theme="1"/>
      <name val="游ゴシック"/>
      <family val="3"/>
      <charset val="128"/>
      <scheme val="minor"/>
    </font>
    <font>
      <sz val="11"/>
      <name val="ＭＳ Ｐゴシック"/>
      <family val="3"/>
      <charset val="128"/>
    </font>
    <font>
      <sz val="6"/>
      <name val="ＭＳ Ｐゴシック"/>
      <family val="3"/>
      <charset val="128"/>
    </font>
    <font>
      <sz val="11"/>
      <color theme="1"/>
      <name val="游ゴシック"/>
      <family val="3"/>
      <charset val="128"/>
      <scheme val="minor"/>
    </font>
    <font>
      <b/>
      <sz val="16"/>
      <color theme="1"/>
      <name val="游ゴシック"/>
      <family val="3"/>
      <charset val="128"/>
      <scheme val="minor"/>
    </font>
    <font>
      <sz val="12"/>
      <color theme="1"/>
      <name val="游ゴシック"/>
      <family val="3"/>
      <charset val="128"/>
      <scheme val="minor"/>
    </font>
    <font>
      <sz val="12"/>
      <name val="游ゴシック"/>
      <family val="3"/>
      <charset val="128"/>
      <scheme val="minor"/>
    </font>
    <font>
      <sz val="11"/>
      <color theme="1"/>
      <name val="ＭＳ Ｐゴシック"/>
      <family val="3"/>
      <charset val="128"/>
    </font>
    <font>
      <sz val="11"/>
      <color theme="1"/>
      <name val="游ゴシック"/>
      <family val="2"/>
      <charset val="128"/>
      <scheme val="minor"/>
    </font>
    <font>
      <sz val="16"/>
      <name val="ＭＳ ゴシック"/>
      <family val="3"/>
      <charset val="128"/>
    </font>
    <font>
      <sz val="11"/>
      <name val="ＭＳ ゴシック"/>
      <family val="3"/>
      <charset val="128"/>
    </font>
    <font>
      <sz val="18"/>
      <name val="ＭＳ ゴシック"/>
      <family val="3"/>
      <charset val="128"/>
    </font>
    <font>
      <sz val="12"/>
      <name val="ＭＳ ゴシック"/>
      <family val="3"/>
      <charset val="128"/>
    </font>
    <font>
      <sz val="14"/>
      <name val="ＭＳ ゴシック"/>
      <family val="3"/>
      <charset val="128"/>
    </font>
    <font>
      <sz val="12"/>
      <color theme="1"/>
      <name val="ＭＳ ゴシック"/>
      <family val="3"/>
      <charset val="128"/>
    </font>
    <font>
      <b/>
      <sz val="14"/>
      <color theme="1"/>
      <name val="ＭＳ ゴシック"/>
      <family val="3"/>
      <charset val="128"/>
    </font>
    <font>
      <b/>
      <sz val="14"/>
      <color rgb="FFFF0000"/>
      <name val="ＭＳ ゴシック"/>
      <family val="3"/>
      <charset val="128"/>
    </font>
    <font>
      <sz val="11"/>
      <color theme="1"/>
      <name val="ＭＳ ゴシック"/>
      <family val="3"/>
      <charset val="128"/>
    </font>
    <font>
      <b/>
      <sz val="12"/>
      <color theme="1"/>
      <name val="ＭＳ ゴシック"/>
      <family val="3"/>
      <charset val="128"/>
    </font>
    <font>
      <b/>
      <sz val="10"/>
      <color theme="1"/>
      <name val="ＭＳ ゴシック"/>
      <family val="3"/>
      <charset val="128"/>
    </font>
    <font>
      <sz val="10.5"/>
      <color theme="1"/>
      <name val="ＭＳ ゴシック"/>
      <family val="3"/>
      <charset val="128"/>
    </font>
    <font>
      <sz val="10"/>
      <color theme="1"/>
      <name val="ＭＳ ゴシック"/>
      <family val="3"/>
      <charset val="128"/>
    </font>
  </fonts>
  <fills count="8">
    <fill>
      <patternFill patternType="none"/>
    </fill>
    <fill>
      <patternFill patternType="gray125"/>
    </fill>
    <fill>
      <patternFill patternType="solid">
        <fgColor theme="4" tint="0.79998168889431442"/>
        <bgColor indexed="64"/>
      </patternFill>
    </fill>
    <fill>
      <patternFill patternType="solid">
        <fgColor theme="7" tint="0.79998168889431442"/>
        <bgColor indexed="64"/>
      </patternFill>
    </fill>
    <fill>
      <patternFill patternType="solid">
        <fgColor theme="0"/>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rgb="FFFFFF00"/>
        <bgColor indexed="64"/>
      </patternFill>
    </fill>
  </fills>
  <borders count="4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top/>
      <bottom style="thin">
        <color indexed="64"/>
      </bottom>
      <diagonal/>
    </border>
    <border>
      <left/>
      <right/>
      <top style="thin">
        <color auto="1"/>
      </top>
      <bottom style="thin">
        <color auto="1"/>
      </bottom>
      <diagonal/>
    </border>
    <border>
      <left/>
      <right style="thin">
        <color indexed="64"/>
      </right>
      <top style="thin">
        <color indexed="64"/>
      </top>
      <bottom/>
      <diagonal/>
    </border>
    <border>
      <left/>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bottom style="thin">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thin">
        <color indexed="64"/>
      </bottom>
      <diagonal/>
    </border>
  </borders>
  <cellStyleXfs count="6">
    <xf numFmtId="0" fontId="0" fillId="0" borderId="0">
      <alignment vertical="center"/>
    </xf>
    <xf numFmtId="0" fontId="3" fillId="0" borderId="0"/>
    <xf numFmtId="38" fontId="3" fillId="0" borderId="0" applyFont="0" applyFill="0" applyBorder="0" applyAlignment="0" applyProtection="0">
      <alignment vertical="center"/>
    </xf>
    <xf numFmtId="38" fontId="10" fillId="0" borderId="0" applyFont="0" applyFill="0" applyBorder="0" applyAlignment="0" applyProtection="0">
      <alignment vertical="center"/>
    </xf>
    <xf numFmtId="0" fontId="3" fillId="0" borderId="0">
      <alignment vertical="center"/>
    </xf>
    <xf numFmtId="9" fontId="10" fillId="0" borderId="0" applyFont="0" applyFill="0" applyBorder="0" applyAlignment="0" applyProtection="0">
      <alignment vertical="center"/>
    </xf>
  </cellStyleXfs>
  <cellXfs count="167">
    <xf numFmtId="0" fontId="0" fillId="0" borderId="0" xfId="0">
      <alignment vertical="center"/>
    </xf>
    <xf numFmtId="0" fontId="3" fillId="0" borderId="0" xfId="1"/>
    <xf numFmtId="38" fontId="0" fillId="0" borderId="0" xfId="2" applyFont="1" applyAlignment="1"/>
    <xf numFmtId="0" fontId="5" fillId="0" borderId="0" xfId="0" applyFont="1">
      <alignment vertical="center"/>
    </xf>
    <xf numFmtId="0" fontId="5" fillId="0" borderId="1" xfId="0" applyFont="1" applyBorder="1" applyAlignment="1">
      <alignment vertical="center" wrapText="1"/>
    </xf>
    <xf numFmtId="0" fontId="5" fillId="0" borderId="1" xfId="0" applyFont="1" applyBorder="1">
      <alignment vertical="center"/>
    </xf>
    <xf numFmtId="0" fontId="7" fillId="0" borderId="1" xfId="0" applyFont="1" applyBorder="1" applyAlignment="1">
      <alignment vertical="center" wrapText="1"/>
    </xf>
    <xf numFmtId="0" fontId="7" fillId="0" borderId="1" xfId="0" applyFont="1" applyBorder="1" applyAlignment="1">
      <alignment horizontal="center" vertical="center" wrapText="1"/>
    </xf>
    <xf numFmtId="0" fontId="7" fillId="0" borderId="4"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12" xfId="0" applyFont="1" applyBorder="1" applyAlignment="1">
      <alignment horizontal="center" vertical="center" wrapText="1"/>
    </xf>
    <xf numFmtId="0" fontId="9" fillId="0" borderId="0" xfId="0" applyFont="1">
      <alignment vertical="center"/>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16" xfId="0" applyFont="1" applyBorder="1" applyAlignment="1">
      <alignment horizontal="center" vertical="center" wrapText="1"/>
    </xf>
    <xf numFmtId="0" fontId="8" fillId="0" borderId="0" xfId="0" applyFont="1" applyAlignment="1">
      <alignment horizontal="center" vertical="center" wrapText="1"/>
    </xf>
    <xf numFmtId="0" fontId="8" fillId="0" borderId="21" xfId="0" applyFont="1" applyBorder="1" applyAlignment="1">
      <alignment horizontal="center" vertical="center" wrapText="1"/>
    </xf>
    <xf numFmtId="0" fontId="8" fillId="0" borderId="22" xfId="0" applyFont="1" applyBorder="1" applyAlignment="1">
      <alignment horizontal="center" vertical="center" wrapText="1"/>
    </xf>
    <xf numFmtId="0" fontId="8" fillId="0" borderId="30" xfId="0" applyFont="1" applyBorder="1" applyAlignment="1">
      <alignment horizontal="center" vertical="center" wrapText="1"/>
    </xf>
    <xf numFmtId="0" fontId="11" fillId="0" borderId="0" xfId="0" applyFont="1">
      <alignment vertical="center"/>
    </xf>
    <xf numFmtId="0" fontId="5" fillId="6" borderId="1" xfId="0" applyFont="1" applyFill="1" applyBorder="1" applyAlignment="1" applyProtection="1">
      <alignment vertical="center" wrapText="1"/>
      <protection locked="0"/>
    </xf>
    <xf numFmtId="12" fontId="5" fillId="6" borderId="1" xfId="0" applyNumberFormat="1" applyFont="1" applyFill="1" applyBorder="1" applyAlignment="1" applyProtection="1">
      <alignment vertical="center" wrapText="1"/>
      <protection locked="0"/>
    </xf>
    <xf numFmtId="9" fontId="5" fillId="6" borderId="1" xfId="0" applyNumberFormat="1" applyFont="1" applyFill="1" applyBorder="1" applyAlignment="1" applyProtection="1">
      <alignment vertical="center" wrapText="1"/>
      <protection locked="0"/>
    </xf>
    <xf numFmtId="12" fontId="5" fillId="6" borderId="1" xfId="0" applyNumberFormat="1" applyFont="1" applyFill="1" applyBorder="1">
      <alignment vertical="center"/>
    </xf>
    <xf numFmtId="0" fontId="8" fillId="0" borderId="0" xfId="0" applyFont="1">
      <alignment vertical="center"/>
    </xf>
    <xf numFmtId="0" fontId="8" fillId="0" borderId="0" xfId="0" applyFont="1" applyAlignment="1">
      <alignment vertical="center" wrapText="1"/>
    </xf>
    <xf numFmtId="0" fontId="8" fillId="0" borderId="0" xfId="0" applyFont="1" applyAlignment="1">
      <alignment horizontal="center" vertical="center"/>
    </xf>
    <xf numFmtId="38" fontId="8" fillId="0" borderId="0" xfId="3" applyFont="1">
      <alignment vertical="center"/>
    </xf>
    <xf numFmtId="49" fontId="8" fillId="0" borderId="0" xfId="0" applyNumberFormat="1" applyFont="1">
      <alignment vertical="center"/>
    </xf>
    <xf numFmtId="0" fontId="8" fillId="0" borderId="41" xfId="0" applyFont="1" applyBorder="1" applyAlignment="1">
      <alignment horizontal="center" vertical="center" wrapText="1"/>
    </xf>
    <xf numFmtId="49" fontId="8" fillId="0" borderId="15" xfId="0" applyNumberFormat="1" applyFont="1" applyBorder="1" applyAlignment="1">
      <alignment horizontal="center" vertical="center" wrapText="1"/>
    </xf>
    <xf numFmtId="0" fontId="8" fillId="0" borderId="42" xfId="0" applyFont="1" applyBorder="1" applyAlignment="1">
      <alignment horizontal="center" vertical="center"/>
    </xf>
    <xf numFmtId="38" fontId="8" fillId="4" borderId="0" xfId="3" applyFont="1" applyFill="1" applyAlignment="1">
      <alignment horizontal="center" vertical="center"/>
    </xf>
    <xf numFmtId="38" fontId="8" fillId="4" borderId="0" xfId="3" applyFont="1" applyFill="1">
      <alignment vertical="center"/>
    </xf>
    <xf numFmtId="38" fontId="8" fillId="7" borderId="3" xfId="3" applyFont="1" applyFill="1" applyBorder="1" applyAlignment="1">
      <alignment horizontal="left" vertical="center" wrapText="1"/>
    </xf>
    <xf numFmtId="38" fontId="8" fillId="4" borderId="3" xfId="3" applyFont="1" applyFill="1" applyBorder="1" applyAlignment="1">
      <alignment horizontal="left" vertical="center" wrapText="1"/>
    </xf>
    <xf numFmtId="38" fontId="8" fillId="7" borderId="1" xfId="3" applyFont="1" applyFill="1" applyBorder="1" applyAlignment="1">
      <alignment horizontal="left" vertical="center" wrapText="1"/>
    </xf>
    <xf numFmtId="38" fontId="8" fillId="4" borderId="1" xfId="3" applyFont="1" applyFill="1" applyBorder="1" applyAlignment="1">
      <alignment horizontal="left" vertical="center" wrapText="1"/>
    </xf>
    <xf numFmtId="38" fontId="8" fillId="7" borderId="19" xfId="3" applyFont="1" applyFill="1" applyBorder="1" applyAlignment="1">
      <alignment horizontal="left" vertical="center" wrapText="1"/>
    </xf>
    <xf numFmtId="38" fontId="8" fillId="4" borderId="19" xfId="3" applyFont="1" applyFill="1" applyBorder="1" applyAlignment="1">
      <alignment horizontal="left" vertical="center" wrapText="1"/>
    </xf>
    <xf numFmtId="38" fontId="8" fillId="0" borderId="40" xfId="3" applyFont="1" applyBorder="1" applyAlignment="1">
      <alignment horizontal="left" vertical="center" wrapText="1"/>
    </xf>
    <xf numFmtId="38" fontId="8" fillId="0" borderId="3" xfId="3" applyFont="1" applyBorder="1" applyAlignment="1">
      <alignment horizontal="center" vertical="center" wrapText="1"/>
    </xf>
    <xf numFmtId="38" fontId="8" fillId="0" borderId="1" xfId="3" applyFont="1" applyBorder="1" applyAlignment="1">
      <alignment horizontal="center" vertical="center" wrapText="1"/>
    </xf>
    <xf numFmtId="38" fontId="8" fillId="0" borderId="19" xfId="3" applyFont="1" applyBorder="1" applyAlignment="1">
      <alignment horizontal="center" vertical="center" wrapText="1"/>
    </xf>
    <xf numFmtId="0" fontId="12" fillId="0" borderId="0" xfId="0" applyFont="1">
      <alignment vertical="center"/>
    </xf>
    <xf numFmtId="0" fontId="13" fillId="0" borderId="0" xfId="0" applyFont="1" applyAlignment="1">
      <alignment horizontal="center" vertical="center"/>
    </xf>
    <xf numFmtId="0" fontId="14" fillId="0" borderId="14" xfId="0" applyFont="1" applyBorder="1" applyAlignment="1">
      <alignment horizontal="center" vertical="center" wrapText="1"/>
    </xf>
    <xf numFmtId="0" fontId="14" fillId="0" borderId="15" xfId="0" applyFont="1" applyBorder="1" applyAlignment="1">
      <alignment horizontal="center" vertical="center" wrapText="1"/>
    </xf>
    <xf numFmtId="0" fontId="14" fillId="0" borderId="16" xfId="0" applyFont="1" applyBorder="1" applyAlignment="1">
      <alignment horizontal="center" vertical="center" wrapText="1"/>
    </xf>
    <xf numFmtId="0" fontId="14" fillId="0" borderId="17" xfId="0" applyFont="1" applyBorder="1" applyAlignment="1">
      <alignment horizontal="center" vertical="center" wrapText="1"/>
    </xf>
    <xf numFmtId="0" fontId="14" fillId="0" borderId="0" xfId="0" applyFont="1" applyAlignment="1">
      <alignment horizontal="center" vertical="center" wrapText="1"/>
    </xf>
    <xf numFmtId="0" fontId="12" fillId="3" borderId="30" xfId="0" applyFont="1" applyFill="1" applyBorder="1">
      <alignment vertical="center"/>
    </xf>
    <xf numFmtId="0" fontId="15" fillId="3" borderId="18" xfId="0" applyFont="1" applyFill="1" applyBorder="1" applyAlignment="1">
      <alignment horizontal="center" vertical="center" wrapText="1"/>
    </xf>
    <xf numFmtId="0" fontId="14" fillId="3" borderId="19" xfId="0" applyFont="1" applyFill="1" applyBorder="1" applyAlignment="1">
      <alignment horizontal="center" vertical="center" wrapText="1"/>
    </xf>
    <xf numFmtId="0" fontId="15" fillId="3" borderId="19" xfId="0" applyFont="1" applyFill="1" applyBorder="1" applyAlignment="1">
      <alignment horizontal="center" vertical="center" wrapText="1"/>
    </xf>
    <xf numFmtId="0" fontId="15" fillId="3" borderId="20" xfId="0" applyFont="1" applyFill="1" applyBorder="1" applyAlignment="1">
      <alignment horizontal="center" vertical="center" wrapText="1"/>
    </xf>
    <xf numFmtId="0" fontId="15" fillId="3" borderId="20" xfId="0" applyFont="1" applyFill="1" applyBorder="1">
      <alignment vertical="center"/>
    </xf>
    <xf numFmtId="0" fontId="15" fillId="4" borderId="20" xfId="0" applyFont="1" applyFill="1" applyBorder="1">
      <alignment vertical="center"/>
    </xf>
    <xf numFmtId="38" fontId="15" fillId="4" borderId="20" xfId="3" applyFont="1" applyFill="1" applyBorder="1">
      <alignment vertical="center"/>
    </xf>
    <xf numFmtId="0" fontId="16" fillId="0" borderId="0" xfId="0" applyFont="1">
      <alignment vertical="center"/>
    </xf>
    <xf numFmtId="0" fontId="14" fillId="0" borderId="21" xfId="0" applyFont="1" applyBorder="1" applyAlignment="1">
      <alignment horizontal="center" vertical="center" wrapText="1"/>
    </xf>
    <xf numFmtId="0" fontId="14" fillId="0" borderId="22" xfId="0" applyFont="1" applyBorder="1" applyAlignment="1">
      <alignment horizontal="center" vertical="center" wrapText="1"/>
    </xf>
    <xf numFmtId="49" fontId="14" fillId="0" borderId="23" xfId="0" applyNumberFormat="1" applyFont="1" applyBorder="1" applyAlignment="1">
      <alignment horizontal="center" vertical="center"/>
    </xf>
    <xf numFmtId="0" fontId="14" fillId="3" borderId="7" xfId="0" applyFont="1" applyFill="1" applyBorder="1" applyAlignment="1">
      <alignment horizontal="left" vertical="center" wrapText="1"/>
    </xf>
    <xf numFmtId="0" fontId="14" fillId="3" borderId="24" xfId="0" applyFont="1" applyFill="1" applyBorder="1" applyAlignment="1">
      <alignment horizontal="center" vertical="center" wrapText="1"/>
    </xf>
    <xf numFmtId="3" fontId="11" fillId="3" borderId="3" xfId="0" applyNumberFormat="1" applyFont="1" applyFill="1" applyBorder="1" applyAlignment="1">
      <alignment horizontal="right" vertical="center"/>
    </xf>
    <xf numFmtId="3" fontId="11" fillId="0" borderId="3" xfId="0" applyNumberFormat="1" applyFont="1" applyBorder="1" applyAlignment="1">
      <alignment horizontal="right" vertical="center"/>
    </xf>
    <xf numFmtId="177" fontId="11" fillId="3" borderId="3" xfId="0" applyNumberFormat="1" applyFont="1" applyFill="1" applyBorder="1" applyAlignment="1">
      <alignment horizontal="right" vertical="center"/>
    </xf>
    <xf numFmtId="38" fontId="11" fillId="0" borderId="25" xfId="3" applyFont="1" applyBorder="1" applyAlignment="1">
      <alignment horizontal="right" vertical="center"/>
    </xf>
    <xf numFmtId="38" fontId="11" fillId="0" borderId="0" xfId="3" applyFont="1" applyBorder="1" applyAlignment="1">
      <alignment horizontal="right" vertical="center"/>
    </xf>
    <xf numFmtId="49" fontId="14" fillId="0" borderId="26" xfId="0" applyNumberFormat="1" applyFont="1" applyBorder="1" applyAlignment="1">
      <alignment horizontal="center" vertical="center"/>
    </xf>
    <xf numFmtId="49" fontId="14" fillId="0" borderId="18" xfId="0" applyNumberFormat="1" applyFont="1" applyBorder="1" applyAlignment="1">
      <alignment horizontal="center" vertical="center"/>
    </xf>
    <xf numFmtId="0" fontId="14" fillId="3" borderId="19" xfId="0" applyFont="1" applyFill="1" applyBorder="1" applyAlignment="1">
      <alignment horizontal="left" vertical="center" wrapText="1"/>
    </xf>
    <xf numFmtId="0" fontId="14" fillId="3" borderId="27" xfId="0" applyFont="1" applyFill="1" applyBorder="1" applyAlignment="1">
      <alignment horizontal="center" vertical="center" wrapText="1"/>
    </xf>
    <xf numFmtId="3" fontId="11" fillId="3" borderId="28" xfId="0" applyNumberFormat="1" applyFont="1" applyFill="1" applyBorder="1" applyAlignment="1">
      <alignment horizontal="right" vertical="center"/>
    </xf>
    <xf numFmtId="3" fontId="11" fillId="0" borderId="28" xfId="0" applyNumberFormat="1" applyFont="1" applyBorder="1" applyAlignment="1">
      <alignment horizontal="right" vertical="center"/>
    </xf>
    <xf numFmtId="177" fontId="11" fillId="3" borderId="28" xfId="0" applyNumberFormat="1" applyFont="1" applyFill="1" applyBorder="1" applyAlignment="1">
      <alignment horizontal="right" vertical="center"/>
    </xf>
    <xf numFmtId="38" fontId="11" fillId="0" borderId="29" xfId="3" applyFont="1" applyBorder="1" applyAlignment="1">
      <alignment horizontal="right" vertical="center"/>
    </xf>
    <xf numFmtId="0" fontId="15" fillId="0" borderId="14" xfId="0" applyFont="1" applyBorder="1" applyAlignment="1">
      <alignment horizontal="center" vertical="center" wrapText="1"/>
    </xf>
    <xf numFmtId="0" fontId="15" fillId="0" borderId="15" xfId="0" applyFont="1" applyBorder="1" applyAlignment="1">
      <alignment horizontal="center" vertical="center" wrapText="1"/>
    </xf>
    <xf numFmtId="0" fontId="15" fillId="0" borderId="22" xfId="0" applyFont="1" applyBorder="1" applyAlignment="1">
      <alignment horizontal="center" vertical="center" wrapText="1"/>
    </xf>
    <xf numFmtId="3" fontId="14" fillId="0" borderId="31" xfId="0" applyNumberFormat="1" applyFont="1" applyBorder="1" applyAlignment="1">
      <alignment horizontal="right" vertical="center"/>
    </xf>
    <xf numFmtId="3" fontId="11" fillId="0" borderId="32" xfId="0" applyNumberFormat="1" applyFont="1" applyBorder="1" applyAlignment="1">
      <alignment horizontal="right" vertical="center"/>
    </xf>
    <xf numFmtId="38" fontId="11" fillId="0" borderId="27" xfId="0" applyNumberFormat="1" applyFont="1" applyBorder="1">
      <alignment vertical="center"/>
    </xf>
    <xf numFmtId="0" fontId="12" fillId="0" borderId="0" xfId="4" applyFont="1" applyAlignment="1">
      <alignment horizontal="left" vertical="center"/>
    </xf>
    <xf numFmtId="0" fontId="18" fillId="0" borderId="0" xfId="0" applyFont="1">
      <alignment vertical="center"/>
    </xf>
    <xf numFmtId="0" fontId="19" fillId="0" borderId="0" xfId="0" applyFont="1">
      <alignment vertical="center"/>
    </xf>
    <xf numFmtId="0" fontId="16" fillId="0" borderId="6" xfId="0" applyFont="1" applyBorder="1" applyAlignment="1">
      <alignment horizontal="center" vertical="center"/>
    </xf>
    <xf numFmtId="0" fontId="16" fillId="0" borderId="10" xfId="0" applyFont="1" applyBorder="1" applyAlignment="1">
      <alignment horizontal="center" vertical="center"/>
    </xf>
    <xf numFmtId="0" fontId="16" fillId="0" borderId="9" xfId="0" applyFont="1" applyBorder="1" applyAlignment="1">
      <alignment horizontal="center" vertical="center"/>
    </xf>
    <xf numFmtId="0" fontId="16" fillId="0" borderId="2" xfId="0" applyFont="1" applyBorder="1" applyAlignment="1">
      <alignment horizontal="center" vertical="center"/>
    </xf>
    <xf numFmtId="0" fontId="16" fillId="0" borderId="2" xfId="0" applyFont="1" applyBorder="1" applyAlignment="1">
      <alignment horizontal="center" vertical="center" wrapText="1"/>
    </xf>
    <xf numFmtId="0" fontId="16" fillId="0" borderId="1" xfId="0" applyFont="1" applyBorder="1" applyAlignment="1">
      <alignment horizontal="center" vertical="center" wrapText="1"/>
    </xf>
    <xf numFmtId="0" fontId="16" fillId="0" borderId="1" xfId="0" applyFont="1" applyBorder="1" applyAlignment="1">
      <alignment vertical="center" wrapText="1"/>
    </xf>
    <xf numFmtId="0" fontId="16" fillId="0" borderId="3" xfId="0" applyFont="1" applyBorder="1" applyAlignment="1">
      <alignment horizontal="center" vertical="center" wrapText="1"/>
    </xf>
    <xf numFmtId="0" fontId="16" fillId="0" borderId="3" xfId="0" applyFont="1" applyBorder="1" applyAlignment="1">
      <alignment horizontal="center" vertical="center"/>
    </xf>
    <xf numFmtId="0" fontId="16" fillId="0" borderId="0" xfId="0" applyFont="1" applyAlignment="1">
      <alignment horizontal="left" vertical="center" wrapText="1"/>
    </xf>
    <xf numFmtId="0" fontId="19" fillId="0" borderId="1" xfId="0" applyFont="1" applyBorder="1">
      <alignment vertical="center"/>
    </xf>
    <xf numFmtId="0" fontId="16" fillId="3" borderId="1" xfId="0" applyFont="1" applyFill="1" applyBorder="1">
      <alignment vertical="center"/>
    </xf>
    <xf numFmtId="0" fontId="19" fillId="0" borderId="0" xfId="0" applyFont="1" applyAlignment="1">
      <alignment horizontal="left" vertical="center" wrapText="1"/>
    </xf>
    <xf numFmtId="0" fontId="19" fillId="0" borderId="0" xfId="0" applyFont="1" applyAlignment="1">
      <alignment vertical="center" wrapText="1"/>
    </xf>
    <xf numFmtId="0" fontId="16" fillId="0" borderId="0" xfId="0" applyFont="1" applyAlignment="1">
      <alignment vertical="center" wrapText="1"/>
    </xf>
    <xf numFmtId="0" fontId="16" fillId="0" borderId="1" xfId="0" applyFont="1" applyBorder="1" applyAlignment="1">
      <alignment horizontal="center" vertical="center"/>
    </xf>
    <xf numFmtId="0" fontId="16" fillId="0" borderId="4" xfId="0" applyFont="1" applyBorder="1" applyAlignment="1">
      <alignment horizontal="center" vertical="center" wrapText="1"/>
    </xf>
    <xf numFmtId="0" fontId="16" fillId="0" borderId="11" xfId="0" applyFont="1" applyBorder="1" applyAlignment="1">
      <alignment horizontal="center" vertical="center" wrapText="1"/>
    </xf>
    <xf numFmtId="0" fontId="16" fillId="0" borderId="12" xfId="0" applyFont="1" applyBorder="1" applyAlignment="1">
      <alignment horizontal="center" vertical="center" wrapText="1"/>
    </xf>
    <xf numFmtId="12" fontId="16" fillId="0" borderId="1" xfId="0" applyNumberFormat="1" applyFont="1" applyBorder="1">
      <alignment vertical="center"/>
    </xf>
    <xf numFmtId="0" fontId="19" fillId="0" borderId="1" xfId="0" applyFont="1" applyBorder="1" applyAlignment="1">
      <alignment horizontal="center" vertical="center" wrapText="1"/>
    </xf>
    <xf numFmtId="0" fontId="19" fillId="0" borderId="3" xfId="0" applyFont="1" applyBorder="1">
      <alignment vertical="center"/>
    </xf>
    <xf numFmtId="56" fontId="16" fillId="3" borderId="1" xfId="0" applyNumberFormat="1" applyFont="1" applyFill="1" applyBorder="1">
      <alignment vertical="center"/>
    </xf>
    <xf numFmtId="0" fontId="20" fillId="0" borderId="43" xfId="0" applyFont="1" applyBorder="1" applyAlignment="1">
      <alignment horizontal="center" vertical="center" wrapText="1"/>
    </xf>
    <xf numFmtId="0" fontId="16" fillId="0" borderId="43" xfId="0" applyFont="1" applyBorder="1" applyAlignment="1">
      <alignment horizontal="center" vertical="center" wrapText="1"/>
    </xf>
    <xf numFmtId="0" fontId="19" fillId="0" borderId="1" xfId="0" applyFont="1" applyBorder="1" applyAlignment="1">
      <alignment horizontal="center" vertical="center"/>
    </xf>
    <xf numFmtId="0" fontId="16" fillId="0" borderId="0" xfId="0" applyFont="1" applyAlignment="1">
      <alignment horizontal="left" vertical="center"/>
    </xf>
    <xf numFmtId="0" fontId="22" fillId="0" borderId="0" xfId="0" applyFont="1">
      <alignment vertical="center"/>
    </xf>
    <xf numFmtId="0" fontId="19" fillId="0" borderId="7" xfId="0" applyFont="1" applyBorder="1">
      <alignment vertical="center"/>
    </xf>
    <xf numFmtId="0" fontId="19" fillId="0" borderId="4" xfId="0" applyFont="1" applyBorder="1" applyAlignment="1">
      <alignment horizontal="center" vertical="center" wrapText="1"/>
    </xf>
    <xf numFmtId="0" fontId="19" fillId="0" borderId="2" xfId="0" applyFont="1" applyBorder="1" applyAlignment="1">
      <alignment horizontal="center" vertical="center" wrapText="1"/>
    </xf>
    <xf numFmtId="0" fontId="23" fillId="0" borderId="4" xfId="0" applyFont="1" applyBorder="1" applyAlignment="1">
      <alignment horizontal="center" vertical="center" wrapText="1"/>
    </xf>
    <xf numFmtId="0" fontId="23" fillId="0" borderId="1" xfId="0" applyFont="1" applyBorder="1" applyAlignment="1">
      <alignment horizontal="center" vertical="center" wrapText="1"/>
    </xf>
    <xf numFmtId="0" fontId="19" fillId="4" borderId="1" xfId="0" applyFont="1" applyFill="1" applyBorder="1" applyAlignment="1" applyProtection="1">
      <alignment vertical="center" wrapText="1"/>
      <protection locked="0"/>
    </xf>
    <xf numFmtId="176" fontId="19" fillId="4" borderId="1" xfId="0" applyNumberFormat="1" applyFont="1" applyFill="1" applyBorder="1">
      <alignment vertical="center"/>
    </xf>
    <xf numFmtId="0" fontId="19" fillId="0" borderId="8" xfId="0" applyFont="1" applyBorder="1" applyAlignment="1">
      <alignment horizontal="center" vertical="center"/>
    </xf>
    <xf numFmtId="176" fontId="19" fillId="4" borderId="30" xfId="0" applyNumberFormat="1" applyFont="1" applyFill="1" applyBorder="1">
      <alignment vertical="center"/>
    </xf>
    <xf numFmtId="38" fontId="11" fillId="3" borderId="32" xfId="0" applyNumberFormat="1" applyFont="1" applyFill="1" applyBorder="1">
      <alignment vertical="center"/>
    </xf>
    <xf numFmtId="38" fontId="11" fillId="0" borderId="28" xfId="0" applyNumberFormat="1" applyFont="1" applyBorder="1">
      <alignment vertical="center"/>
    </xf>
    <xf numFmtId="38" fontId="11" fillId="0" borderId="29" xfId="0" applyNumberFormat="1" applyFont="1" applyBorder="1">
      <alignment vertical="center"/>
    </xf>
    <xf numFmtId="38" fontId="16" fillId="3" borderId="1" xfId="3" applyFont="1" applyFill="1" applyBorder="1">
      <alignment vertical="center"/>
    </xf>
    <xf numFmtId="38" fontId="16" fillId="0" borderId="1" xfId="3" applyFont="1" applyBorder="1">
      <alignment vertical="center"/>
    </xf>
    <xf numFmtId="38" fontId="16" fillId="0" borderId="13" xfId="3" applyFont="1" applyBorder="1">
      <alignment vertical="center"/>
    </xf>
    <xf numFmtId="38" fontId="19" fillId="3" borderId="43" xfId="3" applyFont="1" applyFill="1" applyBorder="1">
      <alignment vertical="center"/>
    </xf>
    <xf numFmtId="38" fontId="19" fillId="0" borderId="1" xfId="3" applyFont="1" applyBorder="1" applyAlignment="1">
      <alignment vertical="center" wrapText="1"/>
    </xf>
    <xf numFmtId="0" fontId="8" fillId="0" borderId="40" xfId="3" applyNumberFormat="1" applyFont="1" applyBorder="1" applyAlignment="1">
      <alignment horizontal="left" vertical="center" wrapText="1"/>
    </xf>
    <xf numFmtId="9" fontId="16" fillId="0" borderId="4" xfId="5" applyFont="1" applyBorder="1">
      <alignment vertical="center"/>
    </xf>
    <xf numFmtId="0" fontId="0" fillId="0" borderId="0" xfId="0" applyAlignment="1">
      <alignment horizontal="center" vertical="center"/>
    </xf>
    <xf numFmtId="0" fontId="0" fillId="3" borderId="0" xfId="0" applyFill="1" applyAlignment="1">
      <alignment horizontal="center" vertical="center"/>
    </xf>
    <xf numFmtId="0" fontId="19" fillId="2" borderId="7" xfId="0" applyFont="1" applyFill="1" applyBorder="1" applyAlignment="1">
      <alignment horizontal="center" vertical="center"/>
    </xf>
    <xf numFmtId="0" fontId="19" fillId="0" borderId="4" xfId="0" applyFont="1" applyBorder="1" applyAlignment="1">
      <alignment horizontal="center" vertical="center"/>
    </xf>
    <xf numFmtId="0" fontId="19" fillId="0" borderId="8" xfId="0" applyFont="1" applyBorder="1" applyAlignment="1">
      <alignment horizontal="center" vertical="center"/>
    </xf>
    <xf numFmtId="0" fontId="22" fillId="0" borderId="0" xfId="0" applyFont="1" applyAlignment="1">
      <alignment horizontal="center" vertical="center"/>
    </xf>
    <xf numFmtId="38" fontId="16" fillId="0" borderId="2" xfId="3" applyFont="1" applyBorder="1" applyAlignment="1">
      <alignment horizontal="center" vertical="center"/>
    </xf>
    <xf numFmtId="38" fontId="16" fillId="0" borderId="5" xfId="3" applyFont="1" applyBorder="1" applyAlignment="1">
      <alignment horizontal="center" vertical="center"/>
    </xf>
    <xf numFmtId="38" fontId="16" fillId="0" borderId="3" xfId="3" applyFont="1" applyBorder="1" applyAlignment="1">
      <alignment horizontal="center" vertical="center"/>
    </xf>
    <xf numFmtId="0" fontId="16" fillId="0" borderId="1" xfId="0" applyFont="1" applyBorder="1" applyAlignment="1">
      <alignment horizontal="center" vertical="center"/>
    </xf>
    <xf numFmtId="0" fontId="13" fillId="0" borderId="0" xfId="0" applyFont="1" applyAlignment="1">
      <alignment horizontal="center" vertical="center"/>
    </xf>
    <xf numFmtId="0" fontId="14" fillId="5" borderId="33" xfId="0" applyFont="1" applyFill="1" applyBorder="1" applyAlignment="1">
      <alignment horizontal="center" vertical="center" wrapText="1"/>
    </xf>
    <xf numFmtId="0" fontId="14" fillId="5" borderId="36" xfId="0" applyFont="1" applyFill="1" applyBorder="1" applyAlignment="1">
      <alignment horizontal="center" vertical="center" wrapText="1"/>
    </xf>
    <xf numFmtId="0" fontId="14" fillId="5" borderId="23" xfId="0" applyFont="1" applyFill="1" applyBorder="1" applyAlignment="1">
      <alignment horizontal="center" vertical="center" wrapText="1"/>
    </xf>
    <xf numFmtId="0" fontId="14" fillId="5" borderId="34" xfId="0" applyFont="1" applyFill="1" applyBorder="1" applyAlignment="1">
      <alignment horizontal="center" vertical="center" wrapText="1"/>
    </xf>
    <xf numFmtId="0" fontId="14" fillId="5" borderId="5" xfId="0" applyFont="1" applyFill="1" applyBorder="1" applyAlignment="1">
      <alignment horizontal="center" vertical="center" wrapText="1"/>
    </xf>
    <xf numFmtId="0" fontId="14" fillId="5" borderId="3" xfId="0" applyFont="1" applyFill="1" applyBorder="1" applyAlignment="1">
      <alignment horizontal="center" vertical="center" wrapText="1"/>
    </xf>
    <xf numFmtId="0" fontId="14" fillId="5" borderId="35" xfId="0" applyFont="1" applyFill="1" applyBorder="1" applyAlignment="1">
      <alignment horizontal="center" vertical="center" wrapText="1"/>
    </xf>
    <xf numFmtId="0" fontId="14" fillId="5" borderId="37" xfId="0" applyFont="1" applyFill="1" applyBorder="1" applyAlignment="1">
      <alignment horizontal="center" vertical="center" wrapText="1"/>
    </xf>
    <xf numFmtId="0" fontId="14" fillId="5" borderId="25" xfId="0" applyFont="1" applyFill="1" applyBorder="1" applyAlignment="1">
      <alignment horizontal="center" vertical="center" wrapText="1"/>
    </xf>
    <xf numFmtId="0" fontId="12" fillId="5" borderId="38" xfId="4" applyFont="1" applyFill="1" applyBorder="1" applyAlignment="1">
      <alignment horizontal="center" vertical="center"/>
    </xf>
    <xf numFmtId="0" fontId="12" fillId="5" borderId="36" xfId="4" applyFont="1" applyFill="1" applyBorder="1" applyAlignment="1">
      <alignment horizontal="center" vertical="center"/>
    </xf>
    <xf numFmtId="0" fontId="12" fillId="5" borderId="32" xfId="4" applyFont="1" applyFill="1" applyBorder="1" applyAlignment="1">
      <alignment horizontal="center" vertical="center"/>
    </xf>
    <xf numFmtId="0" fontId="12" fillId="5" borderId="2" xfId="4" applyFont="1" applyFill="1" applyBorder="1" applyAlignment="1">
      <alignment horizontal="center" vertical="center"/>
    </xf>
    <xf numFmtId="0" fontId="12" fillId="5" borderId="5" xfId="4" applyFont="1" applyFill="1" applyBorder="1" applyAlignment="1">
      <alignment horizontal="center" vertical="center"/>
    </xf>
    <xf numFmtId="0" fontId="12" fillId="5" borderId="28" xfId="4" applyFont="1" applyFill="1" applyBorder="1" applyAlignment="1">
      <alignment horizontal="center" vertical="center"/>
    </xf>
    <xf numFmtId="38" fontId="11" fillId="5" borderId="39" xfId="0" applyNumberFormat="1" applyFont="1" applyFill="1" applyBorder="1" applyAlignment="1">
      <alignment horizontal="center" vertical="center"/>
    </xf>
    <xf numFmtId="38" fontId="11" fillId="5" borderId="37" xfId="0" applyNumberFormat="1" applyFont="1" applyFill="1" applyBorder="1" applyAlignment="1">
      <alignment horizontal="center" vertical="center"/>
    </xf>
    <xf numFmtId="38" fontId="11" fillId="5" borderId="29" xfId="0" applyNumberFormat="1" applyFont="1" applyFill="1" applyBorder="1" applyAlignment="1">
      <alignment horizontal="center" vertical="center"/>
    </xf>
    <xf numFmtId="0" fontId="15" fillId="0" borderId="0" xfId="4" applyFont="1" applyAlignment="1">
      <alignment horizontal="left" vertical="center" wrapText="1"/>
    </xf>
    <xf numFmtId="0" fontId="7" fillId="0" borderId="1" xfId="0" applyFont="1" applyBorder="1" applyAlignment="1">
      <alignment horizontal="center" vertical="center"/>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cellXfs>
  <cellStyles count="6">
    <cellStyle name="パーセント" xfId="5" builtinId="5"/>
    <cellStyle name="桁区切り" xfId="3" builtinId="6"/>
    <cellStyle name="桁区切り 2" xfId="2" xr:uid="{C7F30D76-3C46-4F13-A8B2-939307136DAA}"/>
    <cellStyle name="標準" xfId="0" builtinId="0"/>
    <cellStyle name="標準 2" xfId="4" xr:uid="{05B8962B-BEFE-473A-8A9B-AD1A94B2EEAF}"/>
    <cellStyle name="標準 2 2" xfId="1" xr:uid="{F95146F9-63B3-461D-AD62-0B9C3DF397B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60960</xdr:colOff>
      <xdr:row>3</xdr:row>
      <xdr:rowOff>30480</xdr:rowOff>
    </xdr:from>
    <xdr:to>
      <xdr:col>8</xdr:col>
      <xdr:colOff>381493</xdr:colOff>
      <xdr:row>9</xdr:row>
      <xdr:rowOff>123952</xdr:rowOff>
    </xdr:to>
    <xdr:pic>
      <xdr:nvPicPr>
        <xdr:cNvPr id="2" name="図 1">
          <a:extLst>
            <a:ext uri="{FF2B5EF4-FFF2-40B4-BE49-F238E27FC236}">
              <a16:creationId xmlns:a16="http://schemas.microsoft.com/office/drawing/2014/main" id="{AAB25575-F031-813C-DC30-243B79C0806F}"/>
            </a:ext>
          </a:extLst>
        </xdr:cNvPr>
        <xdr:cNvPicPr>
          <a:picLocks noChangeAspect="1"/>
        </xdr:cNvPicPr>
      </xdr:nvPicPr>
      <xdr:blipFill>
        <a:blip xmlns:r="http://schemas.openxmlformats.org/officeDocument/2006/relationships" r:embed="rId1"/>
        <a:stretch>
          <a:fillRect/>
        </a:stretch>
      </xdr:blipFill>
      <xdr:spPr>
        <a:xfrm>
          <a:off x="60960" y="716280"/>
          <a:ext cx="5685013" cy="1463167"/>
        </a:xfrm>
        <a:prstGeom prst="rect">
          <a:avLst/>
        </a:prstGeom>
        <a:ln w="19050">
          <a:solidFill>
            <a:srgbClr val="0070C0"/>
          </a:solidFill>
        </a:ln>
      </xdr:spPr>
    </xdr:pic>
    <xdr:clientData/>
  </xdr:twoCellAnchor>
  <xdr:twoCellAnchor>
    <xdr:from>
      <xdr:col>7</xdr:col>
      <xdr:colOff>76200</xdr:colOff>
      <xdr:row>2</xdr:row>
      <xdr:rowOff>22860</xdr:rowOff>
    </xdr:from>
    <xdr:to>
      <xdr:col>7</xdr:col>
      <xdr:colOff>518160</xdr:colOff>
      <xdr:row>4</xdr:row>
      <xdr:rowOff>213360</xdr:rowOff>
    </xdr:to>
    <xdr:sp macro="" textlink="">
      <xdr:nvSpPr>
        <xdr:cNvPr id="5" name="矢印: 下 4">
          <a:extLst>
            <a:ext uri="{FF2B5EF4-FFF2-40B4-BE49-F238E27FC236}">
              <a16:creationId xmlns:a16="http://schemas.microsoft.com/office/drawing/2014/main" id="{E6BFCDA9-4504-2FD1-9E13-AD41BBE97864}"/>
            </a:ext>
          </a:extLst>
        </xdr:cNvPr>
        <xdr:cNvSpPr/>
      </xdr:nvSpPr>
      <xdr:spPr>
        <a:xfrm>
          <a:off x="4770120" y="480060"/>
          <a:ext cx="441960" cy="647700"/>
        </a:xfrm>
        <a:prstGeom prst="down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2</xdr:col>
      <xdr:colOff>129540</xdr:colOff>
      <xdr:row>12</xdr:row>
      <xdr:rowOff>60961</xdr:rowOff>
    </xdr:from>
    <xdr:to>
      <xdr:col>8</xdr:col>
      <xdr:colOff>228600</xdr:colOff>
      <xdr:row>19</xdr:row>
      <xdr:rowOff>123826</xdr:rowOff>
    </xdr:to>
    <xdr:pic>
      <xdr:nvPicPr>
        <xdr:cNvPr id="6" name="図 5">
          <a:extLst>
            <a:ext uri="{FF2B5EF4-FFF2-40B4-BE49-F238E27FC236}">
              <a16:creationId xmlns:a16="http://schemas.microsoft.com/office/drawing/2014/main" id="{4E21404F-1ED2-C269-42C0-EC95DB16660C}"/>
            </a:ext>
          </a:extLst>
        </xdr:cNvPr>
        <xdr:cNvPicPr>
          <a:picLocks noChangeAspect="1"/>
        </xdr:cNvPicPr>
      </xdr:nvPicPr>
      <xdr:blipFill rotWithShape="1">
        <a:blip xmlns:r="http://schemas.openxmlformats.org/officeDocument/2006/relationships" r:embed="rId2"/>
        <a:srcRect t="4444" b="18198"/>
        <a:stretch/>
      </xdr:blipFill>
      <xdr:spPr>
        <a:xfrm>
          <a:off x="1470660" y="2910841"/>
          <a:ext cx="4122420" cy="1661160"/>
        </a:xfrm>
        <a:prstGeom prst="rect">
          <a:avLst/>
        </a:prstGeom>
        <a:ln>
          <a:solidFill>
            <a:srgbClr val="00B0F0"/>
          </a:solidFill>
        </a:ln>
      </xdr:spPr>
    </xdr:pic>
    <xdr:clientData/>
  </xdr:twoCellAnchor>
  <xdr:twoCellAnchor editAs="oneCell">
    <xdr:from>
      <xdr:col>2</xdr:col>
      <xdr:colOff>121920</xdr:colOff>
      <xdr:row>20</xdr:row>
      <xdr:rowOff>91440</xdr:rowOff>
    </xdr:from>
    <xdr:to>
      <xdr:col>8</xdr:col>
      <xdr:colOff>400541</xdr:colOff>
      <xdr:row>26</xdr:row>
      <xdr:rowOff>114421</xdr:rowOff>
    </xdr:to>
    <xdr:pic>
      <xdr:nvPicPr>
        <xdr:cNvPr id="7" name="図 6">
          <a:extLst>
            <a:ext uri="{FF2B5EF4-FFF2-40B4-BE49-F238E27FC236}">
              <a16:creationId xmlns:a16="http://schemas.microsoft.com/office/drawing/2014/main" id="{C0E1477D-2229-D676-5944-567B7F89F0C3}"/>
            </a:ext>
          </a:extLst>
        </xdr:cNvPr>
        <xdr:cNvPicPr>
          <a:picLocks noChangeAspect="1"/>
        </xdr:cNvPicPr>
      </xdr:nvPicPr>
      <xdr:blipFill>
        <a:blip xmlns:r="http://schemas.openxmlformats.org/officeDocument/2006/relationships" r:embed="rId3"/>
        <a:stretch>
          <a:fillRect/>
        </a:stretch>
      </xdr:blipFill>
      <xdr:spPr>
        <a:xfrm>
          <a:off x="1463040" y="4770120"/>
          <a:ext cx="4305791" cy="1394581"/>
        </a:xfrm>
        <a:prstGeom prst="rect">
          <a:avLst/>
        </a:prstGeom>
        <a:ln>
          <a:solidFill>
            <a:srgbClr val="0070C0"/>
          </a:solidFill>
        </a:ln>
      </xdr:spPr>
    </xdr:pic>
    <xdr:clientData/>
  </xdr:twoCellAnchor>
  <xdr:twoCellAnchor>
    <xdr:from>
      <xdr:col>0</xdr:col>
      <xdr:colOff>586740</xdr:colOff>
      <xdr:row>16</xdr:row>
      <xdr:rowOff>76200</xdr:rowOff>
    </xdr:from>
    <xdr:to>
      <xdr:col>1</xdr:col>
      <xdr:colOff>129540</xdr:colOff>
      <xdr:row>21</xdr:row>
      <xdr:rowOff>182880</xdr:rowOff>
    </xdr:to>
    <xdr:sp macro="" textlink="">
      <xdr:nvSpPr>
        <xdr:cNvPr id="9" name="矢印: 下 8">
          <a:extLst>
            <a:ext uri="{FF2B5EF4-FFF2-40B4-BE49-F238E27FC236}">
              <a16:creationId xmlns:a16="http://schemas.microsoft.com/office/drawing/2014/main" id="{9AA37508-3976-ADE0-EAC5-71F48DA26D8B}"/>
            </a:ext>
          </a:extLst>
        </xdr:cNvPr>
        <xdr:cNvSpPr/>
      </xdr:nvSpPr>
      <xdr:spPr>
        <a:xfrm>
          <a:off x="586740" y="3840480"/>
          <a:ext cx="213360" cy="1249680"/>
        </a:xfrm>
        <a:prstGeom prst="down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4851</xdr:colOff>
      <xdr:row>15</xdr:row>
      <xdr:rowOff>141110</xdr:rowOff>
    </xdr:from>
    <xdr:to>
      <xdr:col>6</xdr:col>
      <xdr:colOff>809038</xdr:colOff>
      <xdr:row>22</xdr:row>
      <xdr:rowOff>-1</xdr:rowOff>
    </xdr:to>
    <xdr:sp macro="" textlink="">
      <xdr:nvSpPr>
        <xdr:cNvPr id="2" name="角丸四角形 1">
          <a:extLst>
            <a:ext uri="{FF2B5EF4-FFF2-40B4-BE49-F238E27FC236}">
              <a16:creationId xmlns:a16="http://schemas.microsoft.com/office/drawing/2014/main" id="{089AE7C4-EC46-4513-B492-BC52ACB13BB2}"/>
            </a:ext>
          </a:extLst>
        </xdr:cNvPr>
        <xdr:cNvSpPr/>
      </xdr:nvSpPr>
      <xdr:spPr>
        <a:xfrm>
          <a:off x="625881" y="8044955"/>
          <a:ext cx="9452887" cy="1270494"/>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4851</xdr:colOff>
      <xdr:row>15</xdr:row>
      <xdr:rowOff>141110</xdr:rowOff>
    </xdr:from>
    <xdr:to>
      <xdr:col>6</xdr:col>
      <xdr:colOff>809038</xdr:colOff>
      <xdr:row>22</xdr:row>
      <xdr:rowOff>-1</xdr:rowOff>
    </xdr:to>
    <xdr:sp macro="" textlink="">
      <xdr:nvSpPr>
        <xdr:cNvPr id="2" name="角丸四角形 1">
          <a:extLst>
            <a:ext uri="{FF2B5EF4-FFF2-40B4-BE49-F238E27FC236}">
              <a16:creationId xmlns:a16="http://schemas.microsoft.com/office/drawing/2014/main" id="{8D7F9373-7AE8-4490-879C-4C4DA360594B}"/>
            </a:ext>
          </a:extLst>
        </xdr:cNvPr>
        <xdr:cNvSpPr/>
      </xdr:nvSpPr>
      <xdr:spPr>
        <a:xfrm>
          <a:off x="625881" y="8044955"/>
          <a:ext cx="9452887" cy="1270494"/>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4851</xdr:colOff>
      <xdr:row>15</xdr:row>
      <xdr:rowOff>141110</xdr:rowOff>
    </xdr:from>
    <xdr:to>
      <xdr:col>6</xdr:col>
      <xdr:colOff>809038</xdr:colOff>
      <xdr:row>22</xdr:row>
      <xdr:rowOff>-1</xdr:rowOff>
    </xdr:to>
    <xdr:sp macro="" textlink="">
      <xdr:nvSpPr>
        <xdr:cNvPr id="12" name="角丸四角形 1">
          <a:extLst>
            <a:ext uri="{FF2B5EF4-FFF2-40B4-BE49-F238E27FC236}">
              <a16:creationId xmlns:a16="http://schemas.microsoft.com/office/drawing/2014/main" id="{EFFE1D78-DF89-4B99-A1B2-7AA958E39580}"/>
            </a:ext>
          </a:extLst>
        </xdr:cNvPr>
        <xdr:cNvSpPr/>
      </xdr:nvSpPr>
      <xdr:spPr>
        <a:xfrm>
          <a:off x="625740" y="8080962"/>
          <a:ext cx="10032854" cy="1260593"/>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4851</xdr:colOff>
      <xdr:row>15</xdr:row>
      <xdr:rowOff>141110</xdr:rowOff>
    </xdr:from>
    <xdr:to>
      <xdr:col>6</xdr:col>
      <xdr:colOff>809038</xdr:colOff>
      <xdr:row>22</xdr:row>
      <xdr:rowOff>-1</xdr:rowOff>
    </xdr:to>
    <xdr:sp macro="" textlink="">
      <xdr:nvSpPr>
        <xdr:cNvPr id="2" name="角丸四角形 1">
          <a:extLst>
            <a:ext uri="{FF2B5EF4-FFF2-40B4-BE49-F238E27FC236}">
              <a16:creationId xmlns:a16="http://schemas.microsoft.com/office/drawing/2014/main" id="{A998CAB6-117B-447F-A931-20450D2D3D08}"/>
            </a:ext>
          </a:extLst>
        </xdr:cNvPr>
        <xdr:cNvSpPr/>
      </xdr:nvSpPr>
      <xdr:spPr>
        <a:xfrm>
          <a:off x="625881" y="8044955"/>
          <a:ext cx="9452887" cy="1270494"/>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4851</xdr:colOff>
      <xdr:row>15</xdr:row>
      <xdr:rowOff>141110</xdr:rowOff>
    </xdr:from>
    <xdr:to>
      <xdr:col>6</xdr:col>
      <xdr:colOff>809038</xdr:colOff>
      <xdr:row>22</xdr:row>
      <xdr:rowOff>-1</xdr:rowOff>
    </xdr:to>
    <xdr:sp macro="" textlink="">
      <xdr:nvSpPr>
        <xdr:cNvPr id="2" name="角丸四角形 1">
          <a:extLst>
            <a:ext uri="{FF2B5EF4-FFF2-40B4-BE49-F238E27FC236}">
              <a16:creationId xmlns:a16="http://schemas.microsoft.com/office/drawing/2014/main" id="{D1A91C89-B663-4E58-A498-AD3AC64C7DAF}"/>
            </a:ext>
          </a:extLst>
        </xdr:cNvPr>
        <xdr:cNvSpPr/>
      </xdr:nvSpPr>
      <xdr:spPr>
        <a:xfrm>
          <a:off x="625881" y="8044955"/>
          <a:ext cx="9452887" cy="1270494"/>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4851</xdr:colOff>
      <xdr:row>15</xdr:row>
      <xdr:rowOff>141110</xdr:rowOff>
    </xdr:from>
    <xdr:to>
      <xdr:col>6</xdr:col>
      <xdr:colOff>809038</xdr:colOff>
      <xdr:row>22</xdr:row>
      <xdr:rowOff>-1</xdr:rowOff>
    </xdr:to>
    <xdr:sp macro="" textlink="">
      <xdr:nvSpPr>
        <xdr:cNvPr id="2" name="角丸四角形 1">
          <a:extLst>
            <a:ext uri="{FF2B5EF4-FFF2-40B4-BE49-F238E27FC236}">
              <a16:creationId xmlns:a16="http://schemas.microsoft.com/office/drawing/2014/main" id="{A46B7A16-8BA7-42A5-9D37-6F7C4D90EA16}"/>
            </a:ext>
          </a:extLst>
        </xdr:cNvPr>
        <xdr:cNvSpPr/>
      </xdr:nvSpPr>
      <xdr:spPr>
        <a:xfrm>
          <a:off x="625881" y="8044955"/>
          <a:ext cx="9452887" cy="1270494"/>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4851</xdr:colOff>
      <xdr:row>15</xdr:row>
      <xdr:rowOff>141110</xdr:rowOff>
    </xdr:from>
    <xdr:to>
      <xdr:col>6</xdr:col>
      <xdr:colOff>809038</xdr:colOff>
      <xdr:row>22</xdr:row>
      <xdr:rowOff>-1</xdr:rowOff>
    </xdr:to>
    <xdr:sp macro="" textlink="">
      <xdr:nvSpPr>
        <xdr:cNvPr id="2" name="角丸四角形 1">
          <a:extLst>
            <a:ext uri="{FF2B5EF4-FFF2-40B4-BE49-F238E27FC236}">
              <a16:creationId xmlns:a16="http://schemas.microsoft.com/office/drawing/2014/main" id="{87792C36-D093-4E12-BDB0-A1A48C7F3F6C}"/>
            </a:ext>
          </a:extLst>
        </xdr:cNvPr>
        <xdr:cNvSpPr/>
      </xdr:nvSpPr>
      <xdr:spPr>
        <a:xfrm>
          <a:off x="625881" y="8044955"/>
          <a:ext cx="9452887" cy="1270494"/>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4851</xdr:colOff>
      <xdr:row>15</xdr:row>
      <xdr:rowOff>141110</xdr:rowOff>
    </xdr:from>
    <xdr:to>
      <xdr:col>6</xdr:col>
      <xdr:colOff>809038</xdr:colOff>
      <xdr:row>22</xdr:row>
      <xdr:rowOff>-1</xdr:rowOff>
    </xdr:to>
    <xdr:sp macro="" textlink="">
      <xdr:nvSpPr>
        <xdr:cNvPr id="2" name="角丸四角形 1">
          <a:extLst>
            <a:ext uri="{FF2B5EF4-FFF2-40B4-BE49-F238E27FC236}">
              <a16:creationId xmlns:a16="http://schemas.microsoft.com/office/drawing/2014/main" id="{CF44BDBA-D25F-4FB5-89FD-2EDC3130A7DE}"/>
            </a:ext>
          </a:extLst>
        </xdr:cNvPr>
        <xdr:cNvSpPr/>
      </xdr:nvSpPr>
      <xdr:spPr>
        <a:xfrm>
          <a:off x="625881" y="8044955"/>
          <a:ext cx="9452887" cy="1270494"/>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4851</xdr:colOff>
      <xdr:row>15</xdr:row>
      <xdr:rowOff>141110</xdr:rowOff>
    </xdr:from>
    <xdr:to>
      <xdr:col>6</xdr:col>
      <xdr:colOff>809038</xdr:colOff>
      <xdr:row>22</xdr:row>
      <xdr:rowOff>-1</xdr:rowOff>
    </xdr:to>
    <xdr:sp macro="" textlink="">
      <xdr:nvSpPr>
        <xdr:cNvPr id="2" name="角丸四角形 1">
          <a:extLst>
            <a:ext uri="{FF2B5EF4-FFF2-40B4-BE49-F238E27FC236}">
              <a16:creationId xmlns:a16="http://schemas.microsoft.com/office/drawing/2014/main" id="{8B8E28F9-F058-4850-8677-8A66EC940935}"/>
            </a:ext>
          </a:extLst>
        </xdr:cNvPr>
        <xdr:cNvSpPr/>
      </xdr:nvSpPr>
      <xdr:spPr>
        <a:xfrm>
          <a:off x="625881" y="8044955"/>
          <a:ext cx="9452887" cy="1270494"/>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4851</xdr:colOff>
      <xdr:row>15</xdr:row>
      <xdr:rowOff>141110</xdr:rowOff>
    </xdr:from>
    <xdr:to>
      <xdr:col>6</xdr:col>
      <xdr:colOff>809038</xdr:colOff>
      <xdr:row>22</xdr:row>
      <xdr:rowOff>-1</xdr:rowOff>
    </xdr:to>
    <xdr:sp macro="" textlink="">
      <xdr:nvSpPr>
        <xdr:cNvPr id="2" name="角丸四角形 1">
          <a:extLst>
            <a:ext uri="{FF2B5EF4-FFF2-40B4-BE49-F238E27FC236}">
              <a16:creationId xmlns:a16="http://schemas.microsoft.com/office/drawing/2014/main" id="{2AF35E88-0244-4D07-8FA0-84147B202560}"/>
            </a:ext>
          </a:extLst>
        </xdr:cNvPr>
        <xdr:cNvSpPr/>
      </xdr:nvSpPr>
      <xdr:spPr>
        <a:xfrm>
          <a:off x="625881" y="8044955"/>
          <a:ext cx="9452887" cy="1270494"/>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784F9A-85ED-4C49-931D-B53EFC36013E}">
  <sheetPr>
    <tabColor rgb="FF00B050"/>
  </sheetPr>
  <dimension ref="A1:H28"/>
  <sheetViews>
    <sheetView topLeftCell="A2" workbookViewId="0">
      <selection activeCell="F3" sqref="F3"/>
    </sheetView>
  </sheetViews>
  <sheetFormatPr defaultRowHeight="18" x14ac:dyDescent="0.45"/>
  <sheetData>
    <row r="1" spans="1:3" x14ac:dyDescent="0.45">
      <c r="A1" t="s">
        <v>81</v>
      </c>
      <c r="C1" t="s">
        <v>82</v>
      </c>
    </row>
    <row r="2" spans="1:3" ht="41.4" customHeight="1" x14ac:dyDescent="0.45">
      <c r="A2" s="3" t="s">
        <v>91</v>
      </c>
    </row>
    <row r="3" spans="1:3" ht="26.4" x14ac:dyDescent="0.45">
      <c r="A3" t="s">
        <v>83</v>
      </c>
    </row>
    <row r="11" spans="1:3" ht="26.4" x14ac:dyDescent="0.45">
      <c r="A11" t="s">
        <v>87</v>
      </c>
    </row>
    <row r="12" spans="1:3" x14ac:dyDescent="0.45">
      <c r="A12" t="s">
        <v>84</v>
      </c>
    </row>
    <row r="16" spans="1:3" x14ac:dyDescent="0.45">
      <c r="A16" s="134" t="s">
        <v>85</v>
      </c>
      <c r="B16" s="134"/>
    </row>
    <row r="23" spans="1:8" x14ac:dyDescent="0.45">
      <c r="A23" s="134" t="s">
        <v>86</v>
      </c>
      <c r="B23" s="134"/>
    </row>
    <row r="28" spans="1:8" ht="26.4" x14ac:dyDescent="0.45">
      <c r="A28" s="135" t="s">
        <v>141</v>
      </c>
      <c r="B28" s="135"/>
      <c r="C28" s="135"/>
      <c r="D28" s="135"/>
      <c r="E28" s="135"/>
      <c r="F28" s="135"/>
      <c r="G28" s="135"/>
      <c r="H28" s="135"/>
    </row>
  </sheetData>
  <mergeCells count="3">
    <mergeCell ref="A23:B23"/>
    <mergeCell ref="A16:B16"/>
    <mergeCell ref="A28:H28"/>
  </mergeCells>
  <phoneticPr fontId="1"/>
  <pageMargins left="0.7" right="0.7" top="0.75" bottom="0.75" header="0.3" footer="0.3"/>
  <pageSetup paperSize="9" scale="76"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C6934B-93A7-4DCC-83AB-344708C0B62A}">
  <dimension ref="A2:S50"/>
  <sheetViews>
    <sheetView view="pageBreakPreview" zoomScale="106" zoomScaleNormal="100" zoomScaleSheetLayoutView="106" workbookViewId="0">
      <selection activeCell="A2" sqref="A2:M2"/>
    </sheetView>
  </sheetViews>
  <sheetFormatPr defaultColWidth="8.09765625" defaultRowHeight="13.2" x14ac:dyDescent="0.45"/>
  <cols>
    <col min="1" max="1" width="8.09765625" style="44" customWidth="1"/>
    <col min="2" max="2" width="17.796875" style="44" customWidth="1"/>
    <col min="3" max="3" width="25.3984375" style="44" customWidth="1"/>
    <col min="4" max="4" width="20.19921875" style="44" customWidth="1"/>
    <col min="5" max="5" width="25.3984375" style="44" customWidth="1"/>
    <col min="6" max="6" width="24.69921875" style="44" customWidth="1"/>
    <col min="7" max="7" width="25.8984375" style="44" customWidth="1"/>
    <col min="8" max="8" width="18.796875" style="44" customWidth="1"/>
    <col min="9" max="9" width="20.8984375" style="44" customWidth="1"/>
    <col min="10" max="10" width="18.19921875" style="44" bestFit="1" customWidth="1"/>
    <col min="11" max="11" width="18.8984375" style="44" customWidth="1"/>
    <col min="12" max="12" width="20.19921875" style="44" customWidth="1"/>
    <col min="13" max="13" width="20.796875" style="44" hidden="1" customWidth="1"/>
    <col min="14" max="14" width="15.59765625" style="44" hidden="1" customWidth="1"/>
    <col min="15" max="15" width="21.09765625" style="44" hidden="1" customWidth="1"/>
    <col min="16" max="16" width="22.3984375" style="44" hidden="1" customWidth="1"/>
    <col min="17" max="17" width="1.8984375" style="44" hidden="1" customWidth="1"/>
    <col min="18" max="18" width="21.59765625" style="44" customWidth="1"/>
    <col min="19" max="19" width="4.19921875" style="44" customWidth="1"/>
    <col min="20" max="20" width="16.8984375" style="44" customWidth="1"/>
    <col min="21" max="16384" width="8.09765625" style="44"/>
  </cols>
  <sheetData>
    <row r="2" spans="1:13" ht="19.2" customHeight="1" x14ac:dyDescent="0.45">
      <c r="C2" s="144" t="s">
        <v>232</v>
      </c>
      <c r="D2" s="144"/>
      <c r="E2" s="144"/>
      <c r="F2" s="144"/>
      <c r="G2" s="144"/>
      <c r="H2" s="144"/>
      <c r="I2" s="144"/>
      <c r="J2" s="45"/>
    </row>
    <row r="3" spans="1:13" ht="13.8" thickBot="1" x14ac:dyDescent="0.5"/>
    <row r="4" spans="1:13" ht="42.6" customHeight="1" thickBot="1" x14ac:dyDescent="0.5">
      <c r="A4" s="46" t="s">
        <v>33</v>
      </c>
      <c r="B4" s="46" t="s">
        <v>138</v>
      </c>
      <c r="C4" s="47" t="s">
        <v>92</v>
      </c>
      <c r="D4" s="47" t="s">
        <v>93</v>
      </c>
      <c r="E4" s="48" t="s">
        <v>94</v>
      </c>
      <c r="F4" s="47" t="s">
        <v>95</v>
      </c>
      <c r="G4" s="49" t="s">
        <v>96</v>
      </c>
      <c r="H4" s="49" t="s">
        <v>129</v>
      </c>
      <c r="I4" s="49" t="s">
        <v>97</v>
      </c>
      <c r="J4" s="49" t="s">
        <v>98</v>
      </c>
      <c r="K4" s="50"/>
    </row>
    <row r="5" spans="1:13" ht="45" customHeight="1" thickBot="1" x14ac:dyDescent="0.5">
      <c r="A5" s="51">
        <v>8</v>
      </c>
      <c r="B5" s="52"/>
      <c r="C5" s="53"/>
      <c r="D5" s="53"/>
      <c r="E5" s="53"/>
      <c r="F5" s="54"/>
      <c r="G5" s="55"/>
      <c r="H5" s="56"/>
      <c r="I5" s="57">
        <f>ROUNDUP((G5*0.5),0)</f>
        <v>0</v>
      </c>
      <c r="J5" s="58">
        <v>7400000</v>
      </c>
      <c r="K5" s="50"/>
    </row>
    <row r="6" spans="1:13" ht="45" customHeight="1" x14ac:dyDescent="0.45">
      <c r="A6" s="59" t="s">
        <v>198</v>
      </c>
      <c r="B6" s="59"/>
      <c r="C6" s="59"/>
      <c r="D6" s="59"/>
      <c r="E6" s="59"/>
    </row>
    <row r="7" spans="1:13" ht="45" customHeight="1" x14ac:dyDescent="0.45">
      <c r="A7" s="59" t="s">
        <v>133</v>
      </c>
      <c r="B7" s="59"/>
      <c r="C7" s="59"/>
      <c r="D7" s="59"/>
      <c r="E7" s="59"/>
    </row>
    <row r="8" spans="1:13" ht="45" customHeight="1" thickBot="1" x14ac:dyDescent="0.5">
      <c r="A8" s="19" t="s">
        <v>130</v>
      </c>
    </row>
    <row r="9" spans="1:13" ht="80.400000000000006" customHeight="1" thickBot="1" x14ac:dyDescent="0.5">
      <c r="A9" s="46" t="s">
        <v>192</v>
      </c>
      <c r="B9" s="48" t="s">
        <v>225</v>
      </c>
      <c r="C9" s="60" t="s">
        <v>140</v>
      </c>
      <c r="D9" s="47" t="s">
        <v>143</v>
      </c>
      <c r="E9" s="47" t="s">
        <v>223</v>
      </c>
      <c r="F9" s="47" t="s">
        <v>222</v>
      </c>
      <c r="G9" s="47" t="s">
        <v>224</v>
      </c>
      <c r="H9" s="47" t="s">
        <v>193</v>
      </c>
      <c r="I9" s="61" t="s">
        <v>194</v>
      </c>
      <c r="J9" s="50"/>
    </row>
    <row r="10" spans="1:13" ht="45" customHeight="1" x14ac:dyDescent="0.45">
      <c r="A10" s="62" t="s">
        <v>106</v>
      </c>
      <c r="B10" s="63"/>
      <c r="C10" s="64"/>
      <c r="D10" s="65"/>
      <c r="E10" s="66">
        <f>ROUNDDOWN(D10*3/4,-3)</f>
        <v>0</v>
      </c>
      <c r="F10" s="66" t="str">
        <f>IF(C10="","",VLOOKUP(C10,$P$18:$Q$25,2,0))</f>
        <v/>
      </c>
      <c r="G10" s="66">
        <f>IF(F10&gt;E10,E10,F10)</f>
        <v>0</v>
      </c>
      <c r="H10" s="67"/>
      <c r="I10" s="68">
        <f>G10*H10</f>
        <v>0</v>
      </c>
      <c r="J10" s="69"/>
    </row>
    <row r="11" spans="1:13" ht="45" customHeight="1" x14ac:dyDescent="0.45">
      <c r="A11" s="70" t="s">
        <v>107</v>
      </c>
      <c r="B11" s="63"/>
      <c r="C11" s="64"/>
      <c r="D11" s="65"/>
      <c r="E11" s="66">
        <f t="shared" ref="E11:E14" si="0">ROUNDDOWN(D11*3/4,-3)</f>
        <v>0</v>
      </c>
      <c r="F11" s="66" t="str">
        <f>IF(C11="","",VLOOKUP(C11,$P$18:$Q$25,2,0))</f>
        <v/>
      </c>
      <c r="G11" s="66">
        <f t="shared" ref="G11:G14" si="1">IF(F11&gt;E11,E11,F11)</f>
        <v>0</v>
      </c>
      <c r="H11" s="67"/>
      <c r="I11" s="68">
        <f t="shared" ref="I11:I14" si="2">G11*H11</f>
        <v>0</v>
      </c>
      <c r="J11" s="69"/>
    </row>
    <row r="12" spans="1:13" ht="45" customHeight="1" x14ac:dyDescent="0.45">
      <c r="A12" s="70" t="s">
        <v>108</v>
      </c>
      <c r="B12" s="63"/>
      <c r="C12" s="64"/>
      <c r="D12" s="65"/>
      <c r="E12" s="66">
        <f t="shared" si="0"/>
        <v>0</v>
      </c>
      <c r="F12" s="66" t="str">
        <f>IF(C12="","",VLOOKUP(C12,$P$18:$Q$25,2,0))</f>
        <v/>
      </c>
      <c r="G12" s="66">
        <f t="shared" si="1"/>
        <v>0</v>
      </c>
      <c r="H12" s="67"/>
      <c r="I12" s="68">
        <f t="shared" si="2"/>
        <v>0</v>
      </c>
      <c r="J12" s="69"/>
    </row>
    <row r="13" spans="1:13" ht="45" customHeight="1" thickBot="1" x14ac:dyDescent="0.5">
      <c r="A13" s="70" t="s">
        <v>109</v>
      </c>
      <c r="B13" s="63"/>
      <c r="C13" s="64"/>
      <c r="D13" s="65"/>
      <c r="E13" s="66">
        <f t="shared" si="0"/>
        <v>0</v>
      </c>
      <c r="F13" s="66" t="str">
        <f>IF(C13="","",VLOOKUP(C13,$P$18:$Q$25,2,0))</f>
        <v/>
      </c>
      <c r="G13" s="66">
        <f t="shared" si="1"/>
        <v>0</v>
      </c>
      <c r="H13" s="67"/>
      <c r="I13" s="68">
        <f t="shared" si="2"/>
        <v>0</v>
      </c>
      <c r="J13" s="69"/>
    </row>
    <row r="14" spans="1:13" ht="45" customHeight="1" thickBot="1" x14ac:dyDescent="0.5">
      <c r="A14" s="71" t="s">
        <v>110</v>
      </c>
      <c r="B14" s="72"/>
      <c r="C14" s="73"/>
      <c r="D14" s="74"/>
      <c r="E14" s="75">
        <f t="shared" si="0"/>
        <v>0</v>
      </c>
      <c r="F14" s="75" t="str">
        <f>IF(C14="","",VLOOKUP(C14,$P$18:$Q$25,2,0))</f>
        <v/>
      </c>
      <c r="G14" s="75">
        <f t="shared" si="1"/>
        <v>0</v>
      </c>
      <c r="H14" s="76"/>
      <c r="I14" s="77">
        <f t="shared" si="2"/>
        <v>0</v>
      </c>
      <c r="J14" s="78" t="s">
        <v>195</v>
      </c>
      <c r="K14" s="79" t="s">
        <v>196</v>
      </c>
      <c r="L14" s="80" t="s">
        <v>197</v>
      </c>
    </row>
    <row r="15" spans="1:13" ht="48" customHeight="1" thickBot="1" x14ac:dyDescent="0.5">
      <c r="G15" s="81" t="s">
        <v>111</v>
      </c>
      <c r="H15" s="82">
        <f>SUM(H10:H14)</f>
        <v>0</v>
      </c>
      <c r="I15" s="83">
        <f>SUM(I10:I14)</f>
        <v>0</v>
      </c>
      <c r="J15" s="124"/>
      <c r="K15" s="125">
        <f>J15-I15</f>
        <v>0</v>
      </c>
      <c r="L15" s="126">
        <f>IF((J15&lt;I15),J15,I15)</f>
        <v>0</v>
      </c>
    </row>
    <row r="16" spans="1:13" ht="22.2" customHeight="1" thickBot="1" x14ac:dyDescent="0.5">
      <c r="J16" s="84"/>
      <c r="K16" s="84"/>
      <c r="M16" s="44" t="s">
        <v>112</v>
      </c>
    </row>
    <row r="17" spans="1:19" ht="20.399999999999999" customHeight="1" x14ac:dyDescent="0.45">
      <c r="B17" s="163" t="s">
        <v>199</v>
      </c>
      <c r="C17" s="163"/>
      <c r="D17" s="163"/>
      <c r="E17" s="163"/>
      <c r="F17" s="163"/>
      <c r="G17" s="163"/>
      <c r="I17" s="145" t="s">
        <v>113</v>
      </c>
      <c r="J17" s="148" t="s">
        <v>114</v>
      </c>
      <c r="K17" s="151" t="s">
        <v>115</v>
      </c>
      <c r="L17" s="84"/>
      <c r="M17" s="44" t="s">
        <v>46</v>
      </c>
      <c r="O17" s="44" t="s">
        <v>116</v>
      </c>
      <c r="P17" s="44" t="s">
        <v>117</v>
      </c>
    </row>
    <row r="18" spans="1:19" ht="13.2" customHeight="1" x14ac:dyDescent="0.45">
      <c r="B18" s="163"/>
      <c r="C18" s="163"/>
      <c r="D18" s="163"/>
      <c r="E18" s="163"/>
      <c r="F18" s="163"/>
      <c r="G18" s="163"/>
      <c r="I18" s="146"/>
      <c r="J18" s="149"/>
      <c r="K18" s="152"/>
      <c r="M18" s="44" t="s">
        <v>47</v>
      </c>
      <c r="O18" s="44" t="s">
        <v>118</v>
      </c>
      <c r="P18" s="44" t="s">
        <v>119</v>
      </c>
      <c r="Q18" s="44">
        <v>1000000</v>
      </c>
    </row>
    <row r="19" spans="1:19" ht="13.2" customHeight="1" x14ac:dyDescent="0.45">
      <c r="B19" s="163"/>
      <c r="C19" s="163"/>
      <c r="D19" s="163"/>
      <c r="E19" s="163"/>
      <c r="F19" s="163"/>
      <c r="G19" s="163"/>
      <c r="I19" s="147"/>
      <c r="J19" s="150"/>
      <c r="K19" s="153"/>
      <c r="M19" s="44" t="s">
        <v>48</v>
      </c>
      <c r="O19" s="44" t="s">
        <v>120</v>
      </c>
      <c r="P19" s="44" t="s">
        <v>121</v>
      </c>
      <c r="Q19" s="44">
        <v>300000</v>
      </c>
    </row>
    <row r="20" spans="1:19" ht="13.2" customHeight="1" x14ac:dyDescent="0.45">
      <c r="B20" s="163"/>
      <c r="C20" s="163"/>
      <c r="D20" s="163"/>
      <c r="E20" s="163"/>
      <c r="F20" s="163"/>
      <c r="G20" s="163"/>
      <c r="I20" s="154" t="str">
        <f>IF((I5&lt;H15),"NG","OK")</f>
        <v>OK</v>
      </c>
      <c r="J20" s="157" t="s">
        <v>122</v>
      </c>
      <c r="K20" s="160"/>
      <c r="M20" s="44" t="s">
        <v>49</v>
      </c>
      <c r="P20" s="44" t="s">
        <v>123</v>
      </c>
      <c r="Q20" s="44">
        <v>300000</v>
      </c>
    </row>
    <row r="21" spans="1:19" ht="14.4" customHeight="1" x14ac:dyDescent="0.45">
      <c r="B21" s="163"/>
      <c r="C21" s="163"/>
      <c r="D21" s="163"/>
      <c r="E21" s="163"/>
      <c r="F21" s="163"/>
      <c r="G21" s="163"/>
      <c r="I21" s="155"/>
      <c r="J21" s="158"/>
      <c r="K21" s="161"/>
      <c r="M21" s="44" t="s">
        <v>50</v>
      </c>
      <c r="P21" s="44" t="s">
        <v>124</v>
      </c>
      <c r="Q21" s="44">
        <v>300000</v>
      </c>
    </row>
    <row r="22" spans="1:19" ht="13.2" customHeight="1" thickBot="1" x14ac:dyDescent="0.5">
      <c r="I22" s="156"/>
      <c r="J22" s="159"/>
      <c r="K22" s="162"/>
      <c r="M22" s="44" t="s">
        <v>51</v>
      </c>
      <c r="P22" s="44" t="s">
        <v>125</v>
      </c>
      <c r="Q22" s="44">
        <v>300000</v>
      </c>
    </row>
    <row r="23" spans="1:19" ht="13.2" customHeight="1" x14ac:dyDescent="0.45">
      <c r="M23" s="44" t="s">
        <v>52</v>
      </c>
      <c r="P23" s="44" t="s">
        <v>126</v>
      </c>
      <c r="Q23" s="44">
        <v>1000000</v>
      </c>
    </row>
    <row r="24" spans="1:19" x14ac:dyDescent="0.45">
      <c r="M24" s="44" t="s">
        <v>53</v>
      </c>
      <c r="P24" s="44" t="s">
        <v>127</v>
      </c>
      <c r="Q24" s="44">
        <v>300000</v>
      </c>
    </row>
    <row r="25" spans="1:19" ht="39.6" customHeight="1" x14ac:dyDescent="0.45">
      <c r="A25" s="19" t="s">
        <v>131</v>
      </c>
      <c r="C25" s="85" t="s">
        <v>132</v>
      </c>
      <c r="M25" s="44" t="s">
        <v>54</v>
      </c>
      <c r="P25" s="44" t="s">
        <v>128</v>
      </c>
      <c r="Q25" s="44">
        <v>1000000</v>
      </c>
    </row>
    <row r="26" spans="1:19" s="86" customFormat="1" ht="32.4" customHeight="1" x14ac:dyDescent="0.45">
      <c r="B26" s="87" t="s">
        <v>200</v>
      </c>
      <c r="C26" s="88"/>
      <c r="D26" s="88"/>
      <c r="E26" s="88"/>
      <c r="F26" s="89"/>
      <c r="G26" s="90" t="s">
        <v>3</v>
      </c>
      <c r="H26" s="91" t="s">
        <v>3</v>
      </c>
      <c r="I26" s="143" t="s">
        <v>209</v>
      </c>
      <c r="J26" s="59"/>
      <c r="K26" s="59"/>
      <c r="L26" s="59"/>
      <c r="M26" s="59"/>
      <c r="N26" s="59"/>
      <c r="O26" s="59"/>
      <c r="P26" s="59"/>
      <c r="Q26" s="59"/>
      <c r="R26" s="59"/>
    </row>
    <row r="27" spans="1:19" s="86" customFormat="1" ht="28.8" x14ac:dyDescent="0.45">
      <c r="A27" s="108"/>
      <c r="B27" s="102" t="s">
        <v>211</v>
      </c>
      <c r="C27" s="92" t="s">
        <v>1</v>
      </c>
      <c r="D27" s="92" t="s">
        <v>215</v>
      </c>
      <c r="E27" s="92" t="s">
        <v>201</v>
      </c>
      <c r="F27" s="92" t="s">
        <v>202</v>
      </c>
      <c r="G27" s="94" t="s">
        <v>216</v>
      </c>
      <c r="H27" s="95" t="s">
        <v>39</v>
      </c>
      <c r="I27" s="143"/>
      <c r="J27" s="59"/>
      <c r="K27" s="96"/>
      <c r="L27" s="96"/>
      <c r="M27" s="96"/>
      <c r="N27" s="96"/>
      <c r="O27" s="96"/>
      <c r="P27" s="96"/>
      <c r="Q27" s="96"/>
      <c r="R27" s="96"/>
    </row>
    <row r="28" spans="1:19" s="86" customFormat="1" ht="46.8" customHeight="1" x14ac:dyDescent="0.45">
      <c r="A28" s="97">
        <v>1</v>
      </c>
      <c r="B28" s="98"/>
      <c r="C28" s="98"/>
      <c r="D28" s="98"/>
      <c r="E28" s="109"/>
      <c r="F28" s="109"/>
      <c r="G28" s="127"/>
      <c r="H28" s="140">
        <f>SUM(G28:G33)</f>
        <v>0</v>
      </c>
      <c r="I28" s="98">
        <v>0</v>
      </c>
      <c r="J28" s="99"/>
      <c r="K28" s="99"/>
      <c r="L28" s="100"/>
      <c r="M28" s="100"/>
      <c r="N28" s="101"/>
      <c r="O28" s="101"/>
      <c r="P28" s="101"/>
      <c r="Q28" s="101"/>
      <c r="R28" s="101"/>
      <c r="S28" s="101"/>
    </row>
    <row r="29" spans="1:19" s="86" customFormat="1" ht="40.799999999999997" customHeight="1" x14ac:dyDescent="0.45">
      <c r="A29" s="97">
        <v>2</v>
      </c>
      <c r="B29" s="98"/>
      <c r="C29" s="98"/>
      <c r="D29" s="98"/>
      <c r="E29" s="98"/>
      <c r="F29" s="98"/>
      <c r="G29" s="127"/>
      <c r="H29" s="141"/>
      <c r="I29" s="99"/>
      <c r="J29" s="99"/>
      <c r="K29" s="99"/>
      <c r="L29" s="99"/>
      <c r="M29" s="99"/>
      <c r="N29" s="101"/>
      <c r="O29" s="101"/>
      <c r="P29" s="101"/>
      <c r="Q29" s="101"/>
      <c r="R29" s="101"/>
      <c r="S29" s="101"/>
    </row>
    <row r="30" spans="1:19" s="86" customFormat="1" ht="40.799999999999997" customHeight="1" x14ac:dyDescent="0.45">
      <c r="A30" s="97">
        <v>3</v>
      </c>
      <c r="B30" s="98"/>
      <c r="C30" s="98"/>
      <c r="D30" s="98"/>
      <c r="E30" s="98"/>
      <c r="F30" s="98"/>
      <c r="G30" s="127"/>
      <c r="H30" s="141"/>
      <c r="L30" s="99"/>
      <c r="M30" s="99"/>
      <c r="N30" s="101"/>
      <c r="O30" s="101"/>
      <c r="P30" s="101"/>
      <c r="Q30" s="101"/>
      <c r="R30" s="101"/>
      <c r="S30" s="101"/>
    </row>
    <row r="31" spans="1:19" s="86" customFormat="1" ht="40.799999999999997" customHeight="1" x14ac:dyDescent="0.45">
      <c r="A31" s="97">
        <v>4</v>
      </c>
      <c r="B31" s="98"/>
      <c r="C31" s="98"/>
      <c r="D31" s="98"/>
      <c r="E31" s="98"/>
      <c r="F31" s="98"/>
      <c r="G31" s="127"/>
      <c r="H31" s="141"/>
      <c r="L31" s="99"/>
      <c r="M31" s="99"/>
      <c r="N31" s="96"/>
      <c r="O31" s="96"/>
      <c r="P31" s="96"/>
      <c r="Q31" s="96"/>
      <c r="R31" s="96"/>
      <c r="S31" s="96"/>
    </row>
    <row r="32" spans="1:19" s="86" customFormat="1" ht="40.799999999999997" customHeight="1" x14ac:dyDescent="0.45">
      <c r="A32" s="97">
        <v>5</v>
      </c>
      <c r="B32" s="98"/>
      <c r="C32" s="98"/>
      <c r="D32" s="98"/>
      <c r="E32" s="98"/>
      <c r="F32" s="98"/>
      <c r="G32" s="127"/>
      <c r="H32" s="141"/>
      <c r="I32" s="59"/>
      <c r="J32" s="59"/>
      <c r="K32" s="59"/>
      <c r="L32" s="96"/>
      <c r="M32" s="96"/>
      <c r="N32" s="96"/>
      <c r="O32" s="96"/>
      <c r="P32" s="96"/>
      <c r="Q32" s="96"/>
      <c r="R32" s="96"/>
      <c r="S32" s="96"/>
    </row>
    <row r="33" spans="1:19" s="86" customFormat="1" ht="40.799999999999997" customHeight="1" x14ac:dyDescent="0.45">
      <c r="A33" s="97">
        <v>6</v>
      </c>
      <c r="B33" s="98"/>
      <c r="C33" s="98"/>
      <c r="D33" s="98"/>
      <c r="E33" s="98"/>
      <c r="F33" s="98"/>
      <c r="G33" s="127"/>
      <c r="H33" s="142"/>
      <c r="I33" s="59"/>
      <c r="J33" s="59"/>
      <c r="K33" s="59"/>
      <c r="L33" s="96"/>
      <c r="M33" s="96"/>
      <c r="N33" s="96"/>
      <c r="O33" s="96"/>
      <c r="P33" s="96"/>
      <c r="Q33" s="96"/>
      <c r="R33" s="96"/>
      <c r="S33" s="96"/>
    </row>
    <row r="34" spans="1:19" s="86" customFormat="1" ht="13.8" thickBot="1" x14ac:dyDescent="0.5"/>
    <row r="35" spans="1:19" s="86" customFormat="1" ht="43.2" x14ac:dyDescent="0.45">
      <c r="A35" s="102" t="s">
        <v>40</v>
      </c>
      <c r="B35" s="93" t="s">
        <v>41</v>
      </c>
      <c r="C35" s="92" t="s">
        <v>26</v>
      </c>
      <c r="D35" s="92" t="s">
        <v>203</v>
      </c>
      <c r="E35" s="93" t="s">
        <v>42</v>
      </c>
      <c r="F35" s="103" t="s">
        <v>36</v>
      </c>
      <c r="G35" s="104" t="s">
        <v>204</v>
      </c>
      <c r="H35" s="110" t="s">
        <v>208</v>
      </c>
      <c r="I35" s="97" t="s">
        <v>206</v>
      </c>
    </row>
    <row r="36" spans="1:19" s="86" customFormat="1" ht="14.4" x14ac:dyDescent="0.45">
      <c r="A36" s="102"/>
      <c r="B36" s="92" t="s">
        <v>28</v>
      </c>
      <c r="C36" s="92" t="s">
        <v>29</v>
      </c>
      <c r="D36" s="92" t="s">
        <v>30</v>
      </c>
      <c r="E36" s="92" t="s">
        <v>31</v>
      </c>
      <c r="F36" s="103" t="s">
        <v>37</v>
      </c>
      <c r="G36" s="105" t="s">
        <v>38</v>
      </c>
      <c r="H36" s="111" t="s">
        <v>205</v>
      </c>
      <c r="I36" s="112" t="s">
        <v>207</v>
      </c>
    </row>
    <row r="37" spans="1:19" s="86" customFormat="1" ht="52.2" customHeight="1" thickBot="1" x14ac:dyDescent="0.5">
      <c r="A37" s="106">
        <v>0.75</v>
      </c>
      <c r="B37" s="128">
        <f>ROUNDDOWN(H28*A37,-3)</f>
        <v>0</v>
      </c>
      <c r="C37" s="128" t="str">
        <f>IFERROR(VLOOKUP(H5,入力規則リスト!$C$3:$D$7,2),"")</f>
        <v/>
      </c>
      <c r="D37" s="128" t="str">
        <f>IFERROR(C37-I28,"")</f>
        <v/>
      </c>
      <c r="E37" s="128">
        <f>MIN(B37,D37)</f>
        <v>0</v>
      </c>
      <c r="F37" s="133">
        <v>1</v>
      </c>
      <c r="G37" s="129">
        <f>ROUNDUP(E37*F37,-3)</f>
        <v>0</v>
      </c>
      <c r="H37" s="130"/>
      <c r="I37" s="131">
        <f>H37-G37</f>
        <v>0</v>
      </c>
    </row>
    <row r="38" spans="1:19" ht="22.2" customHeight="1" x14ac:dyDescent="0.45">
      <c r="A38" s="113" t="s">
        <v>210</v>
      </c>
      <c r="B38" s="96"/>
      <c r="C38" s="96"/>
      <c r="D38" s="96"/>
      <c r="E38" s="96"/>
      <c r="F38" s="96"/>
      <c r="G38" s="96"/>
      <c r="M38" s="44" t="s">
        <v>67</v>
      </c>
    </row>
    <row r="39" spans="1:19" ht="22.2" customHeight="1" x14ac:dyDescent="0.45">
      <c r="A39" s="59" t="s">
        <v>212</v>
      </c>
      <c r="B39" s="59"/>
      <c r="C39" s="59"/>
      <c r="D39" s="59"/>
      <c r="E39" s="59"/>
      <c r="F39" s="96"/>
      <c r="G39" s="96"/>
      <c r="M39" s="44" t="s">
        <v>69</v>
      </c>
    </row>
    <row r="40" spans="1:19" ht="22.2" customHeight="1" x14ac:dyDescent="0.45">
      <c r="A40" s="59" t="s">
        <v>213</v>
      </c>
      <c r="B40" s="59"/>
      <c r="C40" s="59"/>
      <c r="D40" s="59"/>
      <c r="E40" s="59"/>
      <c r="F40" s="96"/>
      <c r="G40" s="96"/>
      <c r="M40" s="44" t="s">
        <v>70</v>
      </c>
    </row>
    <row r="41" spans="1:19" ht="22.2" customHeight="1" x14ac:dyDescent="0.45">
      <c r="A41" s="59" t="s">
        <v>214</v>
      </c>
      <c r="B41" s="59"/>
      <c r="C41" s="59"/>
      <c r="D41" s="59"/>
      <c r="E41" s="59"/>
      <c r="F41" s="96"/>
      <c r="G41" s="96"/>
      <c r="M41" s="44" t="s">
        <v>71</v>
      </c>
    </row>
    <row r="42" spans="1:19" x14ac:dyDescent="0.45">
      <c r="M42" s="44" t="s">
        <v>72</v>
      </c>
    </row>
    <row r="43" spans="1:19" x14ac:dyDescent="0.45">
      <c r="M43" s="44" t="s">
        <v>73</v>
      </c>
    </row>
    <row r="44" spans="1:19" x14ac:dyDescent="0.45">
      <c r="M44" s="44" t="s">
        <v>74</v>
      </c>
    </row>
    <row r="45" spans="1:19" x14ac:dyDescent="0.45">
      <c r="M45" s="44" t="s">
        <v>75</v>
      </c>
    </row>
    <row r="46" spans="1:19" x14ac:dyDescent="0.45">
      <c r="M46" s="44" t="s">
        <v>76</v>
      </c>
    </row>
    <row r="47" spans="1:19" x14ac:dyDescent="0.45">
      <c r="M47" s="44" t="s">
        <v>77</v>
      </c>
    </row>
    <row r="48" spans="1:19" x14ac:dyDescent="0.45">
      <c r="M48" s="44" t="s">
        <v>78</v>
      </c>
    </row>
    <row r="49" spans="13:13" x14ac:dyDescent="0.45">
      <c r="M49" s="44" t="s">
        <v>79</v>
      </c>
    </row>
    <row r="50" spans="13:13" x14ac:dyDescent="0.45">
      <c r="M50" s="44" t="s">
        <v>80</v>
      </c>
    </row>
  </sheetData>
  <protectedRanges>
    <protectedRange sqref="J15" name="範囲4"/>
  </protectedRanges>
  <mergeCells count="10">
    <mergeCell ref="I26:I27"/>
    <mergeCell ref="H28:H33"/>
    <mergeCell ref="C2:I2"/>
    <mergeCell ref="B17:G21"/>
    <mergeCell ref="I17:I19"/>
    <mergeCell ref="J17:J19"/>
    <mergeCell ref="K17:K19"/>
    <mergeCell ref="I20:I22"/>
    <mergeCell ref="J20:J22"/>
    <mergeCell ref="K20:K22"/>
  </mergeCells>
  <phoneticPr fontId="1"/>
  <dataValidations count="2">
    <dataValidation type="list" allowBlank="1" showInputMessage="1" showErrorMessage="1" sqref="F5" xr:uid="{FD3F588D-178A-4485-A3B7-70B0A427671A}">
      <formula1>"両方なし,介護ロボット,ＩＣＴ,両方あり"</formula1>
    </dataValidation>
    <dataValidation type="list" allowBlank="1" showInputMessage="1" showErrorMessage="1" sqref="C10:C14" xr:uid="{50AB26DF-E693-4FE9-ABE3-6D3DE731A12D}">
      <formula1>$P$18:$P$25</formula1>
    </dataValidation>
  </dataValidations>
  <printOptions verticalCentered="1"/>
  <pageMargins left="0.11811023622047245" right="0.11811023622047245" top="0.55118110236220474" bottom="0.55118110236220474" header="0.11811023622047245" footer="0.11811023622047245"/>
  <pageSetup paperSize="9" scale="51" orientation="landscape" r:id="rId1"/>
  <headerFooter differentFirst="1">
    <oddHeader>&amp;C令和６年度千葉県介護ロボット導入支援事業　要望調査（個票）</oddHeader>
  </headerFooter>
  <rowBreaks count="1" manualBreakCount="1">
    <brk id="24"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A389BCAE-09CB-4102-AF8E-48A2DD17A045}">
          <x14:formula1>
            <xm:f>入力規則リスト!$B$3:$B$17</xm:f>
          </x14:formula1>
          <xm:sqref>B28:B33</xm:sqref>
        </x14:dataValidation>
        <x14:dataValidation type="list" allowBlank="1" showInputMessage="1" showErrorMessage="1" xr:uid="{E5A202A0-1451-4869-BC24-2ED664A6A766}">
          <x14:formula1>
            <xm:f>入力規則リスト!$C$4:$C$7</xm:f>
          </x14:formula1>
          <xm:sqref>H5</xm:sqref>
        </x14:dataValidation>
        <x14:dataValidation type="list" allowBlank="1" showInputMessage="1" showErrorMessage="1" xr:uid="{F74035FD-6E03-4893-A21C-59CDBAB29F08}">
          <x14:formula1>
            <xm:f>入力規則リスト!$F$3:$F$37</xm:f>
          </x14:formula1>
          <xm:sqref>E5</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B0C46A-84B0-420A-9DAD-239EB875A75D}">
  <dimension ref="A2:S50"/>
  <sheetViews>
    <sheetView view="pageBreakPreview" zoomScale="106" zoomScaleNormal="100" zoomScaleSheetLayoutView="106" workbookViewId="0">
      <selection activeCell="A2" sqref="A2:M2"/>
    </sheetView>
  </sheetViews>
  <sheetFormatPr defaultColWidth="8.09765625" defaultRowHeight="13.2" x14ac:dyDescent="0.45"/>
  <cols>
    <col min="1" max="1" width="8.09765625" style="44" customWidth="1"/>
    <col min="2" max="2" width="17.796875" style="44" customWidth="1"/>
    <col min="3" max="3" width="25.3984375" style="44" customWidth="1"/>
    <col min="4" max="4" width="20.19921875" style="44" customWidth="1"/>
    <col min="5" max="5" width="25.3984375" style="44" customWidth="1"/>
    <col min="6" max="6" width="24.69921875" style="44" customWidth="1"/>
    <col min="7" max="7" width="25.8984375" style="44" customWidth="1"/>
    <col min="8" max="8" width="18.796875" style="44" customWidth="1"/>
    <col min="9" max="9" width="20.8984375" style="44" customWidth="1"/>
    <col min="10" max="10" width="18.19921875" style="44" bestFit="1" customWidth="1"/>
    <col min="11" max="11" width="18.8984375" style="44" customWidth="1"/>
    <col min="12" max="12" width="20.19921875" style="44" customWidth="1"/>
    <col min="13" max="13" width="20.796875" style="44" hidden="1" customWidth="1"/>
    <col min="14" max="14" width="15.59765625" style="44" hidden="1" customWidth="1"/>
    <col min="15" max="15" width="21.09765625" style="44" hidden="1" customWidth="1"/>
    <col min="16" max="16" width="22.3984375" style="44" hidden="1" customWidth="1"/>
    <col min="17" max="17" width="1.8984375" style="44" hidden="1" customWidth="1"/>
    <col min="18" max="18" width="21.59765625" style="44" customWidth="1"/>
    <col min="19" max="19" width="4.19921875" style="44" customWidth="1"/>
    <col min="20" max="20" width="16.8984375" style="44" customWidth="1"/>
    <col min="21" max="16384" width="8.09765625" style="44"/>
  </cols>
  <sheetData>
    <row r="2" spans="1:13" ht="19.2" customHeight="1" x14ac:dyDescent="0.45">
      <c r="C2" s="144" t="s">
        <v>233</v>
      </c>
      <c r="D2" s="144"/>
      <c r="E2" s="144"/>
      <c r="F2" s="144"/>
      <c r="G2" s="144"/>
      <c r="H2" s="144"/>
      <c r="I2" s="144"/>
      <c r="J2" s="45"/>
    </row>
    <row r="3" spans="1:13" ht="13.8" thickBot="1" x14ac:dyDescent="0.5"/>
    <row r="4" spans="1:13" ht="42.6" customHeight="1" thickBot="1" x14ac:dyDescent="0.5">
      <c r="A4" s="46" t="s">
        <v>33</v>
      </c>
      <c r="B4" s="46" t="s">
        <v>138</v>
      </c>
      <c r="C4" s="47" t="s">
        <v>92</v>
      </c>
      <c r="D4" s="47" t="s">
        <v>93</v>
      </c>
      <c r="E4" s="48" t="s">
        <v>94</v>
      </c>
      <c r="F4" s="47" t="s">
        <v>95</v>
      </c>
      <c r="G4" s="49" t="s">
        <v>96</v>
      </c>
      <c r="H4" s="49" t="s">
        <v>129</v>
      </c>
      <c r="I4" s="49" t="s">
        <v>97</v>
      </c>
      <c r="J4" s="49" t="s">
        <v>98</v>
      </c>
      <c r="K4" s="50"/>
    </row>
    <row r="5" spans="1:13" ht="45" customHeight="1" thickBot="1" x14ac:dyDescent="0.5">
      <c r="A5" s="51">
        <v>9</v>
      </c>
      <c r="B5" s="52"/>
      <c r="C5" s="53"/>
      <c r="D5" s="53"/>
      <c r="E5" s="53"/>
      <c r="F5" s="54"/>
      <c r="G5" s="55"/>
      <c r="H5" s="56"/>
      <c r="I5" s="57">
        <f>ROUNDUP((G5*0.5),0)</f>
        <v>0</v>
      </c>
      <c r="J5" s="58">
        <v>7400000</v>
      </c>
      <c r="K5" s="50"/>
    </row>
    <row r="6" spans="1:13" ht="45" customHeight="1" x14ac:dyDescent="0.45">
      <c r="A6" s="59" t="s">
        <v>198</v>
      </c>
      <c r="B6" s="59"/>
      <c r="C6" s="59"/>
      <c r="D6" s="59"/>
      <c r="E6" s="59"/>
    </row>
    <row r="7" spans="1:13" ht="45" customHeight="1" x14ac:dyDescent="0.45">
      <c r="A7" s="59" t="s">
        <v>133</v>
      </c>
      <c r="B7" s="59"/>
      <c r="C7" s="59"/>
      <c r="D7" s="59"/>
      <c r="E7" s="59"/>
    </row>
    <row r="8" spans="1:13" ht="45" customHeight="1" thickBot="1" x14ac:dyDescent="0.5">
      <c r="A8" s="19" t="s">
        <v>130</v>
      </c>
    </row>
    <row r="9" spans="1:13" ht="80.400000000000006" customHeight="1" thickBot="1" x14ac:dyDescent="0.5">
      <c r="A9" s="46" t="s">
        <v>192</v>
      </c>
      <c r="B9" s="48" t="s">
        <v>225</v>
      </c>
      <c r="C9" s="60" t="s">
        <v>140</v>
      </c>
      <c r="D9" s="47" t="s">
        <v>143</v>
      </c>
      <c r="E9" s="47" t="s">
        <v>223</v>
      </c>
      <c r="F9" s="47" t="s">
        <v>222</v>
      </c>
      <c r="G9" s="47" t="s">
        <v>224</v>
      </c>
      <c r="H9" s="47" t="s">
        <v>193</v>
      </c>
      <c r="I9" s="61" t="s">
        <v>194</v>
      </c>
      <c r="J9" s="50"/>
    </row>
    <row r="10" spans="1:13" ht="45" customHeight="1" x14ac:dyDescent="0.45">
      <c r="A10" s="62" t="s">
        <v>106</v>
      </c>
      <c r="B10" s="63"/>
      <c r="C10" s="64"/>
      <c r="D10" s="65"/>
      <c r="E10" s="66">
        <f>ROUNDDOWN(D10*3/4,-3)</f>
        <v>0</v>
      </c>
      <c r="F10" s="66" t="str">
        <f>IF(C10="","",VLOOKUP(C10,$P$18:$Q$25,2,0))</f>
        <v/>
      </c>
      <c r="G10" s="66">
        <f>IF(F10&gt;E10,E10,F10)</f>
        <v>0</v>
      </c>
      <c r="H10" s="67"/>
      <c r="I10" s="68">
        <f>G10*H10</f>
        <v>0</v>
      </c>
      <c r="J10" s="69"/>
    </row>
    <row r="11" spans="1:13" ht="45" customHeight="1" x14ac:dyDescent="0.45">
      <c r="A11" s="70" t="s">
        <v>107</v>
      </c>
      <c r="B11" s="63"/>
      <c r="C11" s="64"/>
      <c r="D11" s="65"/>
      <c r="E11" s="66">
        <f t="shared" ref="E11:E14" si="0">ROUNDDOWN(D11*3/4,-3)</f>
        <v>0</v>
      </c>
      <c r="F11" s="66" t="str">
        <f>IF(C11="","",VLOOKUP(C11,$P$18:$Q$25,2,0))</f>
        <v/>
      </c>
      <c r="G11" s="66">
        <f t="shared" ref="G11:G14" si="1">IF(F11&gt;E11,E11,F11)</f>
        <v>0</v>
      </c>
      <c r="H11" s="67"/>
      <c r="I11" s="68">
        <f t="shared" ref="I11:I14" si="2">G11*H11</f>
        <v>0</v>
      </c>
      <c r="J11" s="69"/>
    </row>
    <row r="12" spans="1:13" ht="45" customHeight="1" x14ac:dyDescent="0.45">
      <c r="A12" s="70" t="s">
        <v>108</v>
      </c>
      <c r="B12" s="63"/>
      <c r="C12" s="64"/>
      <c r="D12" s="65"/>
      <c r="E12" s="66">
        <f t="shared" si="0"/>
        <v>0</v>
      </c>
      <c r="F12" s="66" t="str">
        <f>IF(C12="","",VLOOKUP(C12,$P$18:$Q$25,2,0))</f>
        <v/>
      </c>
      <c r="G12" s="66">
        <f t="shared" si="1"/>
        <v>0</v>
      </c>
      <c r="H12" s="67"/>
      <c r="I12" s="68">
        <f t="shared" si="2"/>
        <v>0</v>
      </c>
      <c r="J12" s="69"/>
    </row>
    <row r="13" spans="1:13" ht="45" customHeight="1" thickBot="1" x14ac:dyDescent="0.5">
      <c r="A13" s="70" t="s">
        <v>109</v>
      </c>
      <c r="B13" s="63"/>
      <c r="C13" s="64"/>
      <c r="D13" s="65"/>
      <c r="E13" s="66">
        <f t="shared" si="0"/>
        <v>0</v>
      </c>
      <c r="F13" s="66" t="str">
        <f>IF(C13="","",VLOOKUP(C13,$P$18:$Q$25,2,0))</f>
        <v/>
      </c>
      <c r="G13" s="66">
        <f t="shared" si="1"/>
        <v>0</v>
      </c>
      <c r="H13" s="67"/>
      <c r="I13" s="68">
        <f t="shared" si="2"/>
        <v>0</v>
      </c>
      <c r="J13" s="69"/>
    </row>
    <row r="14" spans="1:13" ht="45" customHeight="1" thickBot="1" x14ac:dyDescent="0.5">
      <c r="A14" s="71" t="s">
        <v>110</v>
      </c>
      <c r="B14" s="72"/>
      <c r="C14" s="73"/>
      <c r="D14" s="74"/>
      <c r="E14" s="75">
        <f t="shared" si="0"/>
        <v>0</v>
      </c>
      <c r="F14" s="75" t="str">
        <f>IF(C14="","",VLOOKUP(C14,$P$18:$Q$25,2,0))</f>
        <v/>
      </c>
      <c r="G14" s="75">
        <f t="shared" si="1"/>
        <v>0</v>
      </c>
      <c r="H14" s="76"/>
      <c r="I14" s="77">
        <f t="shared" si="2"/>
        <v>0</v>
      </c>
      <c r="J14" s="78" t="s">
        <v>195</v>
      </c>
      <c r="K14" s="79" t="s">
        <v>196</v>
      </c>
      <c r="L14" s="80" t="s">
        <v>197</v>
      </c>
    </row>
    <row r="15" spans="1:13" ht="48" customHeight="1" thickBot="1" x14ac:dyDescent="0.5">
      <c r="G15" s="81" t="s">
        <v>111</v>
      </c>
      <c r="H15" s="82">
        <f>SUM(H10:H14)</f>
        <v>0</v>
      </c>
      <c r="I15" s="83">
        <f>SUM(I10:I14)</f>
        <v>0</v>
      </c>
      <c r="J15" s="124"/>
      <c r="K15" s="125">
        <f>J15-I15</f>
        <v>0</v>
      </c>
      <c r="L15" s="126">
        <f>IF((J15&lt;I15),J15,I15)</f>
        <v>0</v>
      </c>
    </row>
    <row r="16" spans="1:13" ht="22.2" customHeight="1" thickBot="1" x14ac:dyDescent="0.5">
      <c r="J16" s="84"/>
      <c r="K16" s="84"/>
      <c r="M16" s="44" t="s">
        <v>112</v>
      </c>
    </row>
    <row r="17" spans="1:19" ht="20.399999999999999" customHeight="1" x14ac:dyDescent="0.45">
      <c r="B17" s="163" t="s">
        <v>199</v>
      </c>
      <c r="C17" s="163"/>
      <c r="D17" s="163"/>
      <c r="E17" s="163"/>
      <c r="F17" s="163"/>
      <c r="G17" s="163"/>
      <c r="I17" s="145" t="s">
        <v>113</v>
      </c>
      <c r="J17" s="148" t="s">
        <v>114</v>
      </c>
      <c r="K17" s="151" t="s">
        <v>115</v>
      </c>
      <c r="L17" s="84"/>
      <c r="M17" s="44" t="s">
        <v>46</v>
      </c>
      <c r="O17" s="44" t="s">
        <v>116</v>
      </c>
      <c r="P17" s="44" t="s">
        <v>117</v>
      </c>
    </row>
    <row r="18" spans="1:19" ht="13.2" customHeight="1" x14ac:dyDescent="0.45">
      <c r="B18" s="163"/>
      <c r="C18" s="163"/>
      <c r="D18" s="163"/>
      <c r="E18" s="163"/>
      <c r="F18" s="163"/>
      <c r="G18" s="163"/>
      <c r="I18" s="146"/>
      <c r="J18" s="149"/>
      <c r="K18" s="152"/>
      <c r="M18" s="44" t="s">
        <v>47</v>
      </c>
      <c r="O18" s="44" t="s">
        <v>118</v>
      </c>
      <c r="P18" s="44" t="s">
        <v>119</v>
      </c>
      <c r="Q18" s="44">
        <v>1000000</v>
      </c>
    </row>
    <row r="19" spans="1:19" ht="13.2" customHeight="1" x14ac:dyDescent="0.45">
      <c r="B19" s="163"/>
      <c r="C19" s="163"/>
      <c r="D19" s="163"/>
      <c r="E19" s="163"/>
      <c r="F19" s="163"/>
      <c r="G19" s="163"/>
      <c r="I19" s="147"/>
      <c r="J19" s="150"/>
      <c r="K19" s="153"/>
      <c r="M19" s="44" t="s">
        <v>48</v>
      </c>
      <c r="O19" s="44" t="s">
        <v>120</v>
      </c>
      <c r="P19" s="44" t="s">
        <v>121</v>
      </c>
      <c r="Q19" s="44">
        <v>300000</v>
      </c>
    </row>
    <row r="20" spans="1:19" ht="13.2" customHeight="1" x14ac:dyDescent="0.45">
      <c r="B20" s="163"/>
      <c r="C20" s="163"/>
      <c r="D20" s="163"/>
      <c r="E20" s="163"/>
      <c r="F20" s="163"/>
      <c r="G20" s="163"/>
      <c r="I20" s="154" t="str">
        <f>IF((I5&lt;H15),"NG","OK")</f>
        <v>OK</v>
      </c>
      <c r="J20" s="157" t="s">
        <v>122</v>
      </c>
      <c r="K20" s="160"/>
      <c r="M20" s="44" t="s">
        <v>49</v>
      </c>
      <c r="P20" s="44" t="s">
        <v>123</v>
      </c>
      <c r="Q20" s="44">
        <v>300000</v>
      </c>
    </row>
    <row r="21" spans="1:19" ht="14.4" customHeight="1" x14ac:dyDescent="0.45">
      <c r="B21" s="163"/>
      <c r="C21" s="163"/>
      <c r="D21" s="163"/>
      <c r="E21" s="163"/>
      <c r="F21" s="163"/>
      <c r="G21" s="163"/>
      <c r="I21" s="155"/>
      <c r="J21" s="158"/>
      <c r="K21" s="161"/>
      <c r="M21" s="44" t="s">
        <v>50</v>
      </c>
      <c r="P21" s="44" t="s">
        <v>124</v>
      </c>
      <c r="Q21" s="44">
        <v>300000</v>
      </c>
    </row>
    <row r="22" spans="1:19" ht="13.2" customHeight="1" thickBot="1" x14ac:dyDescent="0.5">
      <c r="I22" s="156"/>
      <c r="J22" s="159"/>
      <c r="K22" s="162"/>
      <c r="M22" s="44" t="s">
        <v>51</v>
      </c>
      <c r="P22" s="44" t="s">
        <v>125</v>
      </c>
      <c r="Q22" s="44">
        <v>300000</v>
      </c>
    </row>
    <row r="23" spans="1:19" ht="13.2" customHeight="1" x14ac:dyDescent="0.45">
      <c r="M23" s="44" t="s">
        <v>52</v>
      </c>
      <c r="P23" s="44" t="s">
        <v>126</v>
      </c>
      <c r="Q23" s="44">
        <v>1000000</v>
      </c>
    </row>
    <row r="24" spans="1:19" x14ac:dyDescent="0.45">
      <c r="M24" s="44" t="s">
        <v>53</v>
      </c>
      <c r="P24" s="44" t="s">
        <v>127</v>
      </c>
      <c r="Q24" s="44">
        <v>300000</v>
      </c>
    </row>
    <row r="25" spans="1:19" ht="39.6" customHeight="1" x14ac:dyDescent="0.45">
      <c r="A25" s="19" t="s">
        <v>131</v>
      </c>
      <c r="C25" s="85" t="s">
        <v>132</v>
      </c>
      <c r="M25" s="44" t="s">
        <v>54</v>
      </c>
      <c r="P25" s="44" t="s">
        <v>128</v>
      </c>
      <c r="Q25" s="44">
        <v>1000000</v>
      </c>
    </row>
    <row r="26" spans="1:19" s="86" customFormat="1" ht="32.4" customHeight="1" x14ac:dyDescent="0.45">
      <c r="B26" s="87" t="s">
        <v>200</v>
      </c>
      <c r="C26" s="88"/>
      <c r="D26" s="88"/>
      <c r="E26" s="88"/>
      <c r="F26" s="89"/>
      <c r="G26" s="90" t="s">
        <v>3</v>
      </c>
      <c r="H26" s="91" t="s">
        <v>3</v>
      </c>
      <c r="I26" s="143" t="s">
        <v>209</v>
      </c>
      <c r="J26" s="59"/>
      <c r="K26" s="59"/>
      <c r="L26" s="59"/>
      <c r="M26" s="59"/>
      <c r="N26" s="59"/>
      <c r="O26" s="59"/>
      <c r="P26" s="59"/>
      <c r="Q26" s="59"/>
      <c r="R26" s="59"/>
    </row>
    <row r="27" spans="1:19" s="86" customFormat="1" ht="28.8" x14ac:dyDescent="0.45">
      <c r="A27" s="108"/>
      <c r="B27" s="102" t="s">
        <v>211</v>
      </c>
      <c r="C27" s="92" t="s">
        <v>1</v>
      </c>
      <c r="D27" s="92" t="s">
        <v>215</v>
      </c>
      <c r="E27" s="92" t="s">
        <v>201</v>
      </c>
      <c r="F27" s="92" t="s">
        <v>202</v>
      </c>
      <c r="G27" s="94" t="s">
        <v>216</v>
      </c>
      <c r="H27" s="95" t="s">
        <v>39</v>
      </c>
      <c r="I27" s="143"/>
      <c r="J27" s="59"/>
      <c r="K27" s="96"/>
      <c r="L27" s="96"/>
      <c r="M27" s="96"/>
      <c r="N27" s="96"/>
      <c r="O27" s="96"/>
      <c r="P27" s="96"/>
      <c r="Q27" s="96"/>
      <c r="R27" s="96"/>
    </row>
    <row r="28" spans="1:19" s="86" customFormat="1" ht="46.8" customHeight="1" x14ac:dyDescent="0.45">
      <c r="A28" s="97">
        <v>1</v>
      </c>
      <c r="B28" s="98"/>
      <c r="C28" s="98"/>
      <c r="D28" s="98"/>
      <c r="E28" s="109"/>
      <c r="F28" s="109"/>
      <c r="G28" s="127"/>
      <c r="H28" s="140">
        <f>SUM(G28:G33)</f>
        <v>0</v>
      </c>
      <c r="I28" s="98">
        <v>0</v>
      </c>
      <c r="J28" s="99"/>
      <c r="K28" s="99"/>
      <c r="L28" s="100"/>
      <c r="M28" s="100"/>
      <c r="N28" s="101"/>
      <c r="O28" s="101"/>
      <c r="P28" s="101"/>
      <c r="Q28" s="101"/>
      <c r="R28" s="101"/>
      <c r="S28" s="101"/>
    </row>
    <row r="29" spans="1:19" s="86" customFormat="1" ht="40.799999999999997" customHeight="1" x14ac:dyDescent="0.45">
      <c r="A29" s="97">
        <v>2</v>
      </c>
      <c r="B29" s="98"/>
      <c r="C29" s="98"/>
      <c r="D29" s="98"/>
      <c r="E29" s="98"/>
      <c r="F29" s="98"/>
      <c r="G29" s="127"/>
      <c r="H29" s="141"/>
      <c r="I29" s="99"/>
      <c r="J29" s="99"/>
      <c r="K29" s="99"/>
      <c r="L29" s="99"/>
      <c r="M29" s="99"/>
      <c r="N29" s="101"/>
      <c r="O29" s="101"/>
      <c r="P29" s="101"/>
      <c r="Q29" s="101"/>
      <c r="R29" s="101"/>
      <c r="S29" s="101"/>
    </row>
    <row r="30" spans="1:19" s="86" customFormat="1" ht="40.799999999999997" customHeight="1" x14ac:dyDescent="0.45">
      <c r="A30" s="97">
        <v>3</v>
      </c>
      <c r="B30" s="98"/>
      <c r="C30" s="98"/>
      <c r="D30" s="98"/>
      <c r="E30" s="98"/>
      <c r="F30" s="98"/>
      <c r="G30" s="127"/>
      <c r="H30" s="141"/>
      <c r="L30" s="99"/>
      <c r="M30" s="99"/>
      <c r="N30" s="101"/>
      <c r="O30" s="101"/>
      <c r="P30" s="101"/>
      <c r="Q30" s="101"/>
      <c r="R30" s="101"/>
      <c r="S30" s="101"/>
    </row>
    <row r="31" spans="1:19" s="86" customFormat="1" ht="40.799999999999997" customHeight="1" x14ac:dyDescent="0.45">
      <c r="A31" s="97">
        <v>4</v>
      </c>
      <c r="B31" s="98"/>
      <c r="C31" s="98"/>
      <c r="D31" s="98"/>
      <c r="E31" s="98"/>
      <c r="F31" s="98"/>
      <c r="G31" s="127"/>
      <c r="H31" s="141"/>
      <c r="L31" s="99"/>
      <c r="M31" s="99"/>
      <c r="N31" s="96"/>
      <c r="O31" s="96"/>
      <c r="P31" s="96"/>
      <c r="Q31" s="96"/>
      <c r="R31" s="96"/>
      <c r="S31" s="96"/>
    </row>
    <row r="32" spans="1:19" s="86" customFormat="1" ht="40.799999999999997" customHeight="1" x14ac:dyDescent="0.45">
      <c r="A32" s="97">
        <v>5</v>
      </c>
      <c r="B32" s="98"/>
      <c r="C32" s="98"/>
      <c r="D32" s="98"/>
      <c r="E32" s="98"/>
      <c r="F32" s="98"/>
      <c r="G32" s="127"/>
      <c r="H32" s="141"/>
      <c r="I32" s="59"/>
      <c r="J32" s="59"/>
      <c r="K32" s="59"/>
      <c r="L32" s="96"/>
      <c r="M32" s="96"/>
      <c r="N32" s="96"/>
      <c r="O32" s="96"/>
      <c r="P32" s="96"/>
      <c r="Q32" s="96"/>
      <c r="R32" s="96"/>
      <c r="S32" s="96"/>
    </row>
    <row r="33" spans="1:19" s="86" customFormat="1" ht="40.799999999999997" customHeight="1" x14ac:dyDescent="0.45">
      <c r="A33" s="97">
        <v>6</v>
      </c>
      <c r="B33" s="98"/>
      <c r="C33" s="98"/>
      <c r="D33" s="98"/>
      <c r="E33" s="98"/>
      <c r="F33" s="98"/>
      <c r="G33" s="127"/>
      <c r="H33" s="142"/>
      <c r="I33" s="59"/>
      <c r="J33" s="59"/>
      <c r="K33" s="59"/>
      <c r="L33" s="96"/>
      <c r="M33" s="96"/>
      <c r="N33" s="96"/>
      <c r="O33" s="96"/>
      <c r="P33" s="96"/>
      <c r="Q33" s="96"/>
      <c r="R33" s="96"/>
      <c r="S33" s="96"/>
    </row>
    <row r="34" spans="1:19" s="86" customFormat="1" ht="13.8" thickBot="1" x14ac:dyDescent="0.5"/>
    <row r="35" spans="1:19" s="86" customFormat="1" ht="43.2" x14ac:dyDescent="0.45">
      <c r="A35" s="102" t="s">
        <v>40</v>
      </c>
      <c r="B35" s="93" t="s">
        <v>41</v>
      </c>
      <c r="C35" s="92" t="s">
        <v>26</v>
      </c>
      <c r="D35" s="92" t="s">
        <v>203</v>
      </c>
      <c r="E35" s="93" t="s">
        <v>42</v>
      </c>
      <c r="F35" s="103" t="s">
        <v>36</v>
      </c>
      <c r="G35" s="104" t="s">
        <v>204</v>
      </c>
      <c r="H35" s="110" t="s">
        <v>208</v>
      </c>
      <c r="I35" s="97" t="s">
        <v>206</v>
      </c>
    </row>
    <row r="36" spans="1:19" s="86" customFormat="1" ht="14.4" x14ac:dyDescent="0.45">
      <c r="A36" s="102"/>
      <c r="B36" s="92" t="s">
        <v>28</v>
      </c>
      <c r="C36" s="92" t="s">
        <v>29</v>
      </c>
      <c r="D36" s="92" t="s">
        <v>30</v>
      </c>
      <c r="E36" s="92" t="s">
        <v>31</v>
      </c>
      <c r="F36" s="103" t="s">
        <v>37</v>
      </c>
      <c r="G36" s="105" t="s">
        <v>38</v>
      </c>
      <c r="H36" s="111" t="s">
        <v>205</v>
      </c>
      <c r="I36" s="112" t="s">
        <v>207</v>
      </c>
    </row>
    <row r="37" spans="1:19" s="86" customFormat="1" ht="52.2" customHeight="1" thickBot="1" x14ac:dyDescent="0.5">
      <c r="A37" s="106">
        <v>0.75</v>
      </c>
      <c r="B37" s="128">
        <f>ROUNDDOWN(H28*A37,-3)</f>
        <v>0</v>
      </c>
      <c r="C37" s="128" t="str">
        <f>IFERROR(VLOOKUP(H5,入力規則リスト!$C$3:$D$7,2),"")</f>
        <v/>
      </c>
      <c r="D37" s="128" t="str">
        <f>IFERROR(C37-I28,"")</f>
        <v/>
      </c>
      <c r="E37" s="128">
        <f>MIN(B37,D37)</f>
        <v>0</v>
      </c>
      <c r="F37" s="133">
        <v>1</v>
      </c>
      <c r="G37" s="129">
        <f>ROUNDUP(E37*F37,-3)</f>
        <v>0</v>
      </c>
      <c r="H37" s="130"/>
      <c r="I37" s="131">
        <f>H37-G37</f>
        <v>0</v>
      </c>
    </row>
    <row r="38" spans="1:19" ht="22.2" customHeight="1" x14ac:dyDescent="0.45">
      <c r="A38" s="113" t="s">
        <v>210</v>
      </c>
      <c r="B38" s="96"/>
      <c r="C38" s="96"/>
      <c r="D38" s="96"/>
      <c r="E38" s="96"/>
      <c r="F38" s="96"/>
      <c r="G38" s="96"/>
      <c r="M38" s="44" t="s">
        <v>67</v>
      </c>
    </row>
    <row r="39" spans="1:19" ht="22.2" customHeight="1" x14ac:dyDescent="0.45">
      <c r="A39" s="59" t="s">
        <v>212</v>
      </c>
      <c r="B39" s="59"/>
      <c r="C39" s="59"/>
      <c r="D39" s="59"/>
      <c r="E39" s="59"/>
      <c r="F39" s="96"/>
      <c r="G39" s="96"/>
      <c r="M39" s="44" t="s">
        <v>69</v>
      </c>
    </row>
    <row r="40" spans="1:19" ht="22.2" customHeight="1" x14ac:dyDescent="0.45">
      <c r="A40" s="59" t="s">
        <v>213</v>
      </c>
      <c r="B40" s="59"/>
      <c r="C40" s="59"/>
      <c r="D40" s="59"/>
      <c r="E40" s="59"/>
      <c r="F40" s="96"/>
      <c r="G40" s="96"/>
      <c r="M40" s="44" t="s">
        <v>70</v>
      </c>
    </row>
    <row r="41" spans="1:19" ht="22.2" customHeight="1" x14ac:dyDescent="0.45">
      <c r="A41" s="59" t="s">
        <v>214</v>
      </c>
      <c r="B41" s="59"/>
      <c r="C41" s="59"/>
      <c r="D41" s="59"/>
      <c r="E41" s="59"/>
      <c r="F41" s="96"/>
      <c r="G41" s="96"/>
      <c r="M41" s="44" t="s">
        <v>71</v>
      </c>
    </row>
    <row r="42" spans="1:19" x14ac:dyDescent="0.45">
      <c r="M42" s="44" t="s">
        <v>72</v>
      </c>
    </row>
    <row r="43" spans="1:19" x14ac:dyDescent="0.45">
      <c r="M43" s="44" t="s">
        <v>73</v>
      </c>
    </row>
    <row r="44" spans="1:19" x14ac:dyDescent="0.45">
      <c r="M44" s="44" t="s">
        <v>74</v>
      </c>
    </row>
    <row r="45" spans="1:19" x14ac:dyDescent="0.45">
      <c r="M45" s="44" t="s">
        <v>75</v>
      </c>
    </row>
    <row r="46" spans="1:19" x14ac:dyDescent="0.45">
      <c r="M46" s="44" t="s">
        <v>76</v>
      </c>
    </row>
    <row r="47" spans="1:19" x14ac:dyDescent="0.45">
      <c r="M47" s="44" t="s">
        <v>77</v>
      </c>
    </row>
    <row r="48" spans="1:19" x14ac:dyDescent="0.45">
      <c r="M48" s="44" t="s">
        <v>78</v>
      </c>
    </row>
    <row r="49" spans="13:13" x14ac:dyDescent="0.45">
      <c r="M49" s="44" t="s">
        <v>79</v>
      </c>
    </row>
    <row r="50" spans="13:13" x14ac:dyDescent="0.45">
      <c r="M50" s="44" t="s">
        <v>80</v>
      </c>
    </row>
  </sheetData>
  <protectedRanges>
    <protectedRange sqref="J15" name="範囲4"/>
  </protectedRanges>
  <mergeCells count="10">
    <mergeCell ref="I26:I27"/>
    <mergeCell ref="H28:H33"/>
    <mergeCell ref="C2:I2"/>
    <mergeCell ref="B17:G21"/>
    <mergeCell ref="I17:I19"/>
    <mergeCell ref="J17:J19"/>
    <mergeCell ref="K17:K19"/>
    <mergeCell ref="I20:I22"/>
    <mergeCell ref="J20:J22"/>
    <mergeCell ref="K20:K22"/>
  </mergeCells>
  <phoneticPr fontId="1"/>
  <dataValidations count="2">
    <dataValidation type="list" allowBlank="1" showInputMessage="1" showErrorMessage="1" sqref="F5" xr:uid="{DD195FE0-65C3-4444-BFED-94AD590B45A1}">
      <formula1>"両方なし,介護ロボット,ＩＣＴ,両方あり"</formula1>
    </dataValidation>
    <dataValidation type="list" allowBlank="1" showInputMessage="1" showErrorMessage="1" sqref="C10:C14" xr:uid="{07DEF480-14DB-4B59-98D6-459E42FC576D}">
      <formula1>$P$18:$P$25</formula1>
    </dataValidation>
  </dataValidations>
  <printOptions verticalCentered="1"/>
  <pageMargins left="0.11811023622047245" right="0.11811023622047245" top="0.55118110236220474" bottom="0.55118110236220474" header="0.11811023622047245" footer="0.11811023622047245"/>
  <pageSetup paperSize="9" scale="51" orientation="landscape" r:id="rId1"/>
  <headerFooter differentFirst="1">
    <oddHeader>&amp;C令和６年度千葉県介護ロボット導入支援事業　要望調査（個票）</oddHeader>
  </headerFooter>
  <rowBreaks count="1" manualBreakCount="1">
    <brk id="24"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7DAB9FB-F57A-466A-B0DD-EA734E0E6830}">
          <x14:formula1>
            <xm:f>入力規則リスト!$B$3:$B$17</xm:f>
          </x14:formula1>
          <xm:sqref>B28:B33</xm:sqref>
        </x14:dataValidation>
        <x14:dataValidation type="list" allowBlank="1" showInputMessage="1" showErrorMessage="1" xr:uid="{0BC3642D-1424-448C-974A-0D2982BED55B}">
          <x14:formula1>
            <xm:f>入力規則リスト!$C$4:$C$7</xm:f>
          </x14:formula1>
          <xm:sqref>H5</xm:sqref>
        </x14:dataValidation>
        <x14:dataValidation type="list" allowBlank="1" showInputMessage="1" showErrorMessage="1" xr:uid="{79D42027-C584-4A09-9812-5F9095D8D3C4}">
          <x14:formula1>
            <xm:f>入力規則リスト!$F$3:$F$37</xm:f>
          </x14:formula1>
          <xm:sqref>E5</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2C10F8-FA36-47F9-B994-1A461A97FF49}">
  <dimension ref="A2:S50"/>
  <sheetViews>
    <sheetView view="pageBreakPreview" zoomScale="106" zoomScaleNormal="100" zoomScaleSheetLayoutView="106" workbookViewId="0">
      <selection activeCell="A2" sqref="A2:M2"/>
    </sheetView>
  </sheetViews>
  <sheetFormatPr defaultColWidth="8.09765625" defaultRowHeight="13.2" x14ac:dyDescent="0.45"/>
  <cols>
    <col min="1" max="1" width="8.09765625" style="44" customWidth="1"/>
    <col min="2" max="2" width="17.796875" style="44" customWidth="1"/>
    <col min="3" max="3" width="25.3984375" style="44" customWidth="1"/>
    <col min="4" max="4" width="20.19921875" style="44" customWidth="1"/>
    <col min="5" max="5" width="25.3984375" style="44" customWidth="1"/>
    <col min="6" max="6" width="24.69921875" style="44" customWidth="1"/>
    <col min="7" max="7" width="25.8984375" style="44" customWidth="1"/>
    <col min="8" max="8" width="18.796875" style="44" customWidth="1"/>
    <col min="9" max="9" width="20.8984375" style="44" customWidth="1"/>
    <col min="10" max="10" width="18.19921875" style="44" bestFit="1" customWidth="1"/>
    <col min="11" max="11" width="18.8984375" style="44" customWidth="1"/>
    <col min="12" max="12" width="20.19921875" style="44" customWidth="1"/>
    <col min="13" max="13" width="20.796875" style="44" hidden="1" customWidth="1"/>
    <col min="14" max="14" width="15.59765625" style="44" hidden="1" customWidth="1"/>
    <col min="15" max="15" width="21.09765625" style="44" hidden="1" customWidth="1"/>
    <col min="16" max="16" width="22.3984375" style="44" hidden="1" customWidth="1"/>
    <col min="17" max="17" width="1.8984375" style="44" hidden="1" customWidth="1"/>
    <col min="18" max="18" width="21.59765625" style="44" customWidth="1"/>
    <col min="19" max="19" width="4.19921875" style="44" customWidth="1"/>
    <col min="20" max="20" width="16.8984375" style="44" customWidth="1"/>
    <col min="21" max="16384" width="8.09765625" style="44"/>
  </cols>
  <sheetData>
    <row r="2" spans="1:13" ht="19.2" customHeight="1" x14ac:dyDescent="0.45">
      <c r="C2" s="144" t="s">
        <v>234</v>
      </c>
      <c r="D2" s="144"/>
      <c r="E2" s="144"/>
      <c r="F2" s="144"/>
      <c r="G2" s="144"/>
      <c r="H2" s="144"/>
      <c r="I2" s="144"/>
      <c r="J2" s="45"/>
    </row>
    <row r="3" spans="1:13" ht="13.8" thickBot="1" x14ac:dyDescent="0.5"/>
    <row r="4" spans="1:13" ht="42.6" customHeight="1" thickBot="1" x14ac:dyDescent="0.5">
      <c r="A4" s="46" t="s">
        <v>33</v>
      </c>
      <c r="B4" s="46" t="s">
        <v>138</v>
      </c>
      <c r="C4" s="47" t="s">
        <v>92</v>
      </c>
      <c r="D4" s="47" t="s">
        <v>93</v>
      </c>
      <c r="E4" s="48" t="s">
        <v>94</v>
      </c>
      <c r="F4" s="47" t="s">
        <v>95</v>
      </c>
      <c r="G4" s="49" t="s">
        <v>96</v>
      </c>
      <c r="H4" s="49" t="s">
        <v>129</v>
      </c>
      <c r="I4" s="49" t="s">
        <v>97</v>
      </c>
      <c r="J4" s="49" t="s">
        <v>98</v>
      </c>
      <c r="K4" s="50"/>
    </row>
    <row r="5" spans="1:13" ht="45" customHeight="1" thickBot="1" x14ac:dyDescent="0.5">
      <c r="A5" s="51">
        <v>10</v>
      </c>
      <c r="B5" s="52"/>
      <c r="C5" s="53"/>
      <c r="D5" s="53"/>
      <c r="E5" s="53"/>
      <c r="F5" s="54"/>
      <c r="G5" s="55"/>
      <c r="H5" s="56"/>
      <c r="I5" s="57">
        <f>ROUNDUP((G5*0.5),0)</f>
        <v>0</v>
      </c>
      <c r="J5" s="58">
        <v>7400000</v>
      </c>
      <c r="K5" s="50"/>
    </row>
    <row r="6" spans="1:13" ht="45" customHeight="1" x14ac:dyDescent="0.45">
      <c r="A6" s="59" t="s">
        <v>198</v>
      </c>
      <c r="B6" s="59"/>
      <c r="C6" s="59"/>
      <c r="D6" s="59"/>
      <c r="E6" s="59"/>
    </row>
    <row r="7" spans="1:13" ht="45" customHeight="1" x14ac:dyDescent="0.45">
      <c r="A7" s="59" t="s">
        <v>133</v>
      </c>
      <c r="B7" s="59"/>
      <c r="C7" s="59"/>
      <c r="D7" s="59"/>
      <c r="E7" s="59"/>
    </row>
    <row r="8" spans="1:13" ht="45" customHeight="1" thickBot="1" x14ac:dyDescent="0.5">
      <c r="A8" s="19" t="s">
        <v>130</v>
      </c>
    </row>
    <row r="9" spans="1:13" ht="80.400000000000006" customHeight="1" thickBot="1" x14ac:dyDescent="0.5">
      <c r="A9" s="46" t="s">
        <v>192</v>
      </c>
      <c r="B9" s="48" t="s">
        <v>225</v>
      </c>
      <c r="C9" s="60" t="s">
        <v>140</v>
      </c>
      <c r="D9" s="47" t="s">
        <v>143</v>
      </c>
      <c r="E9" s="47" t="s">
        <v>223</v>
      </c>
      <c r="F9" s="47" t="s">
        <v>222</v>
      </c>
      <c r="G9" s="47" t="s">
        <v>224</v>
      </c>
      <c r="H9" s="47" t="s">
        <v>193</v>
      </c>
      <c r="I9" s="61" t="s">
        <v>194</v>
      </c>
      <c r="J9" s="50"/>
    </row>
    <row r="10" spans="1:13" ht="45" customHeight="1" x14ac:dyDescent="0.45">
      <c r="A10" s="62" t="s">
        <v>106</v>
      </c>
      <c r="B10" s="63"/>
      <c r="C10" s="64"/>
      <c r="D10" s="65"/>
      <c r="E10" s="66">
        <f>ROUNDDOWN(D10*3/4,-3)</f>
        <v>0</v>
      </c>
      <c r="F10" s="66" t="str">
        <f>IF(C10="","",VLOOKUP(C10,$P$18:$Q$25,2,0))</f>
        <v/>
      </c>
      <c r="G10" s="66">
        <f>IF(F10&gt;E10,E10,F10)</f>
        <v>0</v>
      </c>
      <c r="H10" s="67"/>
      <c r="I10" s="68">
        <f>G10*H10</f>
        <v>0</v>
      </c>
      <c r="J10" s="69"/>
    </row>
    <row r="11" spans="1:13" ht="45" customHeight="1" x14ac:dyDescent="0.45">
      <c r="A11" s="70" t="s">
        <v>107</v>
      </c>
      <c r="B11" s="63"/>
      <c r="C11" s="64"/>
      <c r="D11" s="65"/>
      <c r="E11" s="66">
        <f t="shared" ref="E11:E14" si="0">ROUNDDOWN(D11*3/4,-3)</f>
        <v>0</v>
      </c>
      <c r="F11" s="66" t="str">
        <f>IF(C11="","",VLOOKUP(C11,$P$18:$Q$25,2,0))</f>
        <v/>
      </c>
      <c r="G11" s="66">
        <f t="shared" ref="G11:G14" si="1">IF(F11&gt;E11,E11,F11)</f>
        <v>0</v>
      </c>
      <c r="H11" s="67"/>
      <c r="I11" s="68">
        <f t="shared" ref="I11:I14" si="2">G11*H11</f>
        <v>0</v>
      </c>
      <c r="J11" s="69"/>
    </row>
    <row r="12" spans="1:13" ht="45" customHeight="1" x14ac:dyDescent="0.45">
      <c r="A12" s="70" t="s">
        <v>108</v>
      </c>
      <c r="B12" s="63"/>
      <c r="C12" s="64"/>
      <c r="D12" s="65"/>
      <c r="E12" s="66">
        <f t="shared" si="0"/>
        <v>0</v>
      </c>
      <c r="F12" s="66" t="str">
        <f>IF(C12="","",VLOOKUP(C12,$P$18:$Q$25,2,0))</f>
        <v/>
      </c>
      <c r="G12" s="66">
        <f t="shared" si="1"/>
        <v>0</v>
      </c>
      <c r="H12" s="67"/>
      <c r="I12" s="68">
        <f t="shared" si="2"/>
        <v>0</v>
      </c>
      <c r="J12" s="69"/>
    </row>
    <row r="13" spans="1:13" ht="45" customHeight="1" thickBot="1" x14ac:dyDescent="0.5">
      <c r="A13" s="70" t="s">
        <v>109</v>
      </c>
      <c r="B13" s="63"/>
      <c r="C13" s="64"/>
      <c r="D13" s="65"/>
      <c r="E13" s="66">
        <f t="shared" si="0"/>
        <v>0</v>
      </c>
      <c r="F13" s="66" t="str">
        <f>IF(C13="","",VLOOKUP(C13,$P$18:$Q$25,2,0))</f>
        <v/>
      </c>
      <c r="G13" s="66">
        <f t="shared" si="1"/>
        <v>0</v>
      </c>
      <c r="H13" s="67"/>
      <c r="I13" s="68">
        <f t="shared" si="2"/>
        <v>0</v>
      </c>
      <c r="J13" s="69"/>
    </row>
    <row r="14" spans="1:13" ht="45" customHeight="1" thickBot="1" x14ac:dyDescent="0.5">
      <c r="A14" s="71" t="s">
        <v>110</v>
      </c>
      <c r="B14" s="72"/>
      <c r="C14" s="73"/>
      <c r="D14" s="74"/>
      <c r="E14" s="75">
        <f t="shared" si="0"/>
        <v>0</v>
      </c>
      <c r="F14" s="75" t="str">
        <f>IF(C14="","",VLOOKUP(C14,$P$18:$Q$25,2,0))</f>
        <v/>
      </c>
      <c r="G14" s="75">
        <f t="shared" si="1"/>
        <v>0</v>
      </c>
      <c r="H14" s="76"/>
      <c r="I14" s="77">
        <f t="shared" si="2"/>
        <v>0</v>
      </c>
      <c r="J14" s="78" t="s">
        <v>195</v>
      </c>
      <c r="K14" s="79" t="s">
        <v>196</v>
      </c>
      <c r="L14" s="80" t="s">
        <v>197</v>
      </c>
    </row>
    <row r="15" spans="1:13" ht="48" customHeight="1" thickBot="1" x14ac:dyDescent="0.5">
      <c r="G15" s="81" t="s">
        <v>111</v>
      </c>
      <c r="H15" s="82">
        <f>SUM(H10:H14)</f>
        <v>0</v>
      </c>
      <c r="I15" s="83">
        <f>SUM(I10:I14)</f>
        <v>0</v>
      </c>
      <c r="J15" s="124"/>
      <c r="K15" s="125">
        <f>J15-I15</f>
        <v>0</v>
      </c>
      <c r="L15" s="126">
        <f>IF((J15&lt;I15),J15,I15)</f>
        <v>0</v>
      </c>
    </row>
    <row r="16" spans="1:13" ht="22.2" customHeight="1" thickBot="1" x14ac:dyDescent="0.5">
      <c r="J16" s="84"/>
      <c r="K16" s="84"/>
      <c r="M16" s="44" t="s">
        <v>112</v>
      </c>
    </row>
    <row r="17" spans="1:19" ht="20.399999999999999" customHeight="1" x14ac:dyDescent="0.45">
      <c r="B17" s="163" t="s">
        <v>199</v>
      </c>
      <c r="C17" s="163"/>
      <c r="D17" s="163"/>
      <c r="E17" s="163"/>
      <c r="F17" s="163"/>
      <c r="G17" s="163"/>
      <c r="I17" s="145" t="s">
        <v>113</v>
      </c>
      <c r="J17" s="148" t="s">
        <v>114</v>
      </c>
      <c r="K17" s="151" t="s">
        <v>115</v>
      </c>
      <c r="L17" s="84"/>
      <c r="M17" s="44" t="s">
        <v>46</v>
      </c>
      <c r="O17" s="44" t="s">
        <v>116</v>
      </c>
      <c r="P17" s="44" t="s">
        <v>117</v>
      </c>
    </row>
    <row r="18" spans="1:19" ht="13.2" customHeight="1" x14ac:dyDescent="0.45">
      <c r="B18" s="163"/>
      <c r="C18" s="163"/>
      <c r="D18" s="163"/>
      <c r="E18" s="163"/>
      <c r="F18" s="163"/>
      <c r="G18" s="163"/>
      <c r="I18" s="146"/>
      <c r="J18" s="149"/>
      <c r="K18" s="152"/>
      <c r="M18" s="44" t="s">
        <v>47</v>
      </c>
      <c r="O18" s="44" t="s">
        <v>118</v>
      </c>
      <c r="P18" s="44" t="s">
        <v>119</v>
      </c>
      <c r="Q18" s="44">
        <v>1000000</v>
      </c>
    </row>
    <row r="19" spans="1:19" ht="13.2" customHeight="1" x14ac:dyDescent="0.45">
      <c r="B19" s="163"/>
      <c r="C19" s="163"/>
      <c r="D19" s="163"/>
      <c r="E19" s="163"/>
      <c r="F19" s="163"/>
      <c r="G19" s="163"/>
      <c r="I19" s="147"/>
      <c r="J19" s="150"/>
      <c r="K19" s="153"/>
      <c r="M19" s="44" t="s">
        <v>48</v>
      </c>
      <c r="O19" s="44" t="s">
        <v>120</v>
      </c>
      <c r="P19" s="44" t="s">
        <v>121</v>
      </c>
      <c r="Q19" s="44">
        <v>300000</v>
      </c>
    </row>
    <row r="20" spans="1:19" ht="13.2" customHeight="1" x14ac:dyDescent="0.45">
      <c r="B20" s="163"/>
      <c r="C20" s="163"/>
      <c r="D20" s="163"/>
      <c r="E20" s="163"/>
      <c r="F20" s="163"/>
      <c r="G20" s="163"/>
      <c r="I20" s="154" t="str">
        <f>IF((I5&lt;H15),"NG","OK")</f>
        <v>OK</v>
      </c>
      <c r="J20" s="157" t="s">
        <v>122</v>
      </c>
      <c r="K20" s="160"/>
      <c r="M20" s="44" t="s">
        <v>49</v>
      </c>
      <c r="P20" s="44" t="s">
        <v>123</v>
      </c>
      <c r="Q20" s="44">
        <v>300000</v>
      </c>
    </row>
    <row r="21" spans="1:19" ht="14.4" customHeight="1" x14ac:dyDescent="0.45">
      <c r="B21" s="163"/>
      <c r="C21" s="163"/>
      <c r="D21" s="163"/>
      <c r="E21" s="163"/>
      <c r="F21" s="163"/>
      <c r="G21" s="163"/>
      <c r="I21" s="155"/>
      <c r="J21" s="158"/>
      <c r="K21" s="161"/>
      <c r="M21" s="44" t="s">
        <v>50</v>
      </c>
      <c r="P21" s="44" t="s">
        <v>124</v>
      </c>
      <c r="Q21" s="44">
        <v>300000</v>
      </c>
    </row>
    <row r="22" spans="1:19" ht="13.2" customHeight="1" thickBot="1" x14ac:dyDescent="0.5">
      <c r="I22" s="156"/>
      <c r="J22" s="159"/>
      <c r="K22" s="162"/>
      <c r="M22" s="44" t="s">
        <v>51</v>
      </c>
      <c r="P22" s="44" t="s">
        <v>125</v>
      </c>
      <c r="Q22" s="44">
        <v>300000</v>
      </c>
    </row>
    <row r="23" spans="1:19" ht="13.2" customHeight="1" x14ac:dyDescent="0.45">
      <c r="M23" s="44" t="s">
        <v>52</v>
      </c>
      <c r="P23" s="44" t="s">
        <v>126</v>
      </c>
      <c r="Q23" s="44">
        <v>1000000</v>
      </c>
    </row>
    <row r="24" spans="1:19" x14ac:dyDescent="0.45">
      <c r="M24" s="44" t="s">
        <v>53</v>
      </c>
      <c r="P24" s="44" t="s">
        <v>127</v>
      </c>
      <c r="Q24" s="44">
        <v>300000</v>
      </c>
    </row>
    <row r="25" spans="1:19" ht="39.6" customHeight="1" x14ac:dyDescent="0.45">
      <c r="A25" s="19" t="s">
        <v>131</v>
      </c>
      <c r="C25" s="85" t="s">
        <v>132</v>
      </c>
      <c r="M25" s="44" t="s">
        <v>54</v>
      </c>
      <c r="P25" s="44" t="s">
        <v>128</v>
      </c>
      <c r="Q25" s="44">
        <v>1000000</v>
      </c>
    </row>
    <row r="26" spans="1:19" s="86" customFormat="1" ht="32.4" customHeight="1" x14ac:dyDescent="0.45">
      <c r="B26" s="87" t="s">
        <v>200</v>
      </c>
      <c r="C26" s="88"/>
      <c r="D26" s="88"/>
      <c r="E26" s="88"/>
      <c r="F26" s="89"/>
      <c r="G26" s="90" t="s">
        <v>3</v>
      </c>
      <c r="H26" s="91" t="s">
        <v>3</v>
      </c>
      <c r="I26" s="143" t="s">
        <v>209</v>
      </c>
      <c r="J26" s="59"/>
      <c r="K26" s="59"/>
      <c r="L26" s="59"/>
      <c r="M26" s="59"/>
      <c r="N26" s="59"/>
      <c r="O26" s="59"/>
      <c r="P26" s="59"/>
      <c r="Q26" s="59"/>
      <c r="R26" s="59"/>
    </row>
    <row r="27" spans="1:19" s="86" customFormat="1" ht="28.8" x14ac:dyDescent="0.45">
      <c r="A27" s="108"/>
      <c r="B27" s="102" t="s">
        <v>211</v>
      </c>
      <c r="C27" s="92" t="s">
        <v>1</v>
      </c>
      <c r="D27" s="92" t="s">
        <v>215</v>
      </c>
      <c r="E27" s="92" t="s">
        <v>201</v>
      </c>
      <c r="F27" s="92" t="s">
        <v>202</v>
      </c>
      <c r="G27" s="94" t="s">
        <v>216</v>
      </c>
      <c r="H27" s="95" t="s">
        <v>39</v>
      </c>
      <c r="I27" s="143"/>
      <c r="J27" s="59"/>
      <c r="K27" s="96"/>
      <c r="L27" s="96"/>
      <c r="M27" s="96"/>
      <c r="N27" s="96"/>
      <c r="O27" s="96"/>
      <c r="P27" s="96"/>
      <c r="Q27" s="96"/>
      <c r="R27" s="96"/>
    </row>
    <row r="28" spans="1:19" s="86" customFormat="1" ht="46.8" customHeight="1" x14ac:dyDescent="0.45">
      <c r="A28" s="97">
        <v>1</v>
      </c>
      <c r="B28" s="98"/>
      <c r="C28" s="98"/>
      <c r="D28" s="98"/>
      <c r="E28" s="109"/>
      <c r="F28" s="109"/>
      <c r="G28" s="127"/>
      <c r="H28" s="140">
        <f>SUM(G28:G33)</f>
        <v>0</v>
      </c>
      <c r="I28" s="98">
        <v>0</v>
      </c>
      <c r="J28" s="99"/>
      <c r="K28" s="99"/>
      <c r="L28" s="100"/>
      <c r="M28" s="100"/>
      <c r="N28" s="101"/>
      <c r="O28" s="101"/>
      <c r="P28" s="101"/>
      <c r="Q28" s="101"/>
      <c r="R28" s="101"/>
      <c r="S28" s="101"/>
    </row>
    <row r="29" spans="1:19" s="86" customFormat="1" ht="40.799999999999997" customHeight="1" x14ac:dyDescent="0.45">
      <c r="A29" s="97">
        <v>2</v>
      </c>
      <c r="B29" s="98"/>
      <c r="C29" s="98"/>
      <c r="D29" s="98"/>
      <c r="E29" s="98"/>
      <c r="F29" s="98"/>
      <c r="G29" s="127"/>
      <c r="H29" s="141"/>
      <c r="I29" s="99"/>
      <c r="J29" s="99"/>
      <c r="K29" s="99"/>
      <c r="L29" s="99"/>
      <c r="M29" s="99"/>
      <c r="N29" s="101"/>
      <c r="O29" s="101"/>
      <c r="P29" s="101"/>
      <c r="Q29" s="101"/>
      <c r="R29" s="101"/>
      <c r="S29" s="101"/>
    </row>
    <row r="30" spans="1:19" s="86" customFormat="1" ht="40.799999999999997" customHeight="1" x14ac:dyDescent="0.45">
      <c r="A30" s="97">
        <v>3</v>
      </c>
      <c r="B30" s="98"/>
      <c r="C30" s="98"/>
      <c r="D30" s="98"/>
      <c r="E30" s="98"/>
      <c r="F30" s="98"/>
      <c r="G30" s="127"/>
      <c r="H30" s="141"/>
      <c r="L30" s="99"/>
      <c r="M30" s="99"/>
      <c r="N30" s="101"/>
      <c r="O30" s="101"/>
      <c r="P30" s="101"/>
      <c r="Q30" s="101"/>
      <c r="R30" s="101"/>
      <c r="S30" s="101"/>
    </row>
    <row r="31" spans="1:19" s="86" customFormat="1" ht="40.799999999999997" customHeight="1" x14ac:dyDescent="0.45">
      <c r="A31" s="97">
        <v>4</v>
      </c>
      <c r="B31" s="98"/>
      <c r="C31" s="98"/>
      <c r="D31" s="98"/>
      <c r="E31" s="98"/>
      <c r="F31" s="98"/>
      <c r="G31" s="127"/>
      <c r="H31" s="141"/>
      <c r="L31" s="99"/>
      <c r="M31" s="99"/>
      <c r="N31" s="96"/>
      <c r="O31" s="96"/>
      <c r="P31" s="96"/>
      <c r="Q31" s="96"/>
      <c r="R31" s="96"/>
      <c r="S31" s="96"/>
    </row>
    <row r="32" spans="1:19" s="86" customFormat="1" ht="40.799999999999997" customHeight="1" x14ac:dyDescent="0.45">
      <c r="A32" s="97">
        <v>5</v>
      </c>
      <c r="B32" s="98"/>
      <c r="C32" s="98"/>
      <c r="D32" s="98"/>
      <c r="E32" s="98"/>
      <c r="F32" s="98"/>
      <c r="G32" s="127"/>
      <c r="H32" s="141"/>
      <c r="I32" s="59"/>
      <c r="J32" s="59"/>
      <c r="K32" s="59"/>
      <c r="L32" s="96"/>
      <c r="M32" s="96"/>
      <c r="N32" s="96"/>
      <c r="O32" s="96"/>
      <c r="P32" s="96"/>
      <c r="Q32" s="96"/>
      <c r="R32" s="96"/>
      <c r="S32" s="96"/>
    </row>
    <row r="33" spans="1:19" s="86" customFormat="1" ht="40.799999999999997" customHeight="1" x14ac:dyDescent="0.45">
      <c r="A33" s="97">
        <v>6</v>
      </c>
      <c r="B33" s="98"/>
      <c r="C33" s="98"/>
      <c r="D33" s="98"/>
      <c r="E33" s="98"/>
      <c r="F33" s="98"/>
      <c r="G33" s="127"/>
      <c r="H33" s="142"/>
      <c r="I33" s="59"/>
      <c r="J33" s="59"/>
      <c r="K33" s="59"/>
      <c r="L33" s="96"/>
      <c r="M33" s="96"/>
      <c r="N33" s="96"/>
      <c r="O33" s="96"/>
      <c r="P33" s="96"/>
      <c r="Q33" s="96"/>
      <c r="R33" s="96"/>
      <c r="S33" s="96"/>
    </row>
    <row r="34" spans="1:19" s="86" customFormat="1" ht="13.8" thickBot="1" x14ac:dyDescent="0.5"/>
    <row r="35" spans="1:19" s="86" customFormat="1" ht="43.2" x14ac:dyDescent="0.45">
      <c r="A35" s="102" t="s">
        <v>40</v>
      </c>
      <c r="B35" s="93" t="s">
        <v>41</v>
      </c>
      <c r="C35" s="92" t="s">
        <v>26</v>
      </c>
      <c r="D35" s="92" t="s">
        <v>203</v>
      </c>
      <c r="E35" s="93" t="s">
        <v>42</v>
      </c>
      <c r="F35" s="103" t="s">
        <v>36</v>
      </c>
      <c r="G35" s="104" t="s">
        <v>204</v>
      </c>
      <c r="H35" s="110" t="s">
        <v>208</v>
      </c>
      <c r="I35" s="97" t="s">
        <v>206</v>
      </c>
    </row>
    <row r="36" spans="1:19" s="86" customFormat="1" ht="14.4" x14ac:dyDescent="0.45">
      <c r="A36" s="102"/>
      <c r="B36" s="92" t="s">
        <v>28</v>
      </c>
      <c r="C36" s="92" t="s">
        <v>29</v>
      </c>
      <c r="D36" s="92" t="s">
        <v>30</v>
      </c>
      <c r="E36" s="92" t="s">
        <v>31</v>
      </c>
      <c r="F36" s="103" t="s">
        <v>37</v>
      </c>
      <c r="G36" s="105" t="s">
        <v>38</v>
      </c>
      <c r="H36" s="111" t="s">
        <v>205</v>
      </c>
      <c r="I36" s="112" t="s">
        <v>207</v>
      </c>
    </row>
    <row r="37" spans="1:19" s="86" customFormat="1" ht="52.2" customHeight="1" thickBot="1" x14ac:dyDescent="0.5">
      <c r="A37" s="106">
        <v>0.75</v>
      </c>
      <c r="B37" s="128">
        <f>ROUNDDOWN(H28*A37,-3)</f>
        <v>0</v>
      </c>
      <c r="C37" s="128" t="str">
        <f>IFERROR(VLOOKUP(H5,入力規則リスト!$C$3:$D$7,2),"")</f>
        <v/>
      </c>
      <c r="D37" s="128" t="str">
        <f>IFERROR(C37-I28,"")</f>
        <v/>
      </c>
      <c r="E37" s="128">
        <f>MIN(B37,D37)</f>
        <v>0</v>
      </c>
      <c r="F37" s="133">
        <v>1</v>
      </c>
      <c r="G37" s="129">
        <f>ROUNDUP(E37*F37,-3)</f>
        <v>0</v>
      </c>
      <c r="H37" s="130"/>
      <c r="I37" s="131">
        <f>H37-G37</f>
        <v>0</v>
      </c>
    </row>
    <row r="38" spans="1:19" ht="22.2" customHeight="1" x14ac:dyDescent="0.45">
      <c r="A38" s="113" t="s">
        <v>210</v>
      </c>
      <c r="B38" s="96"/>
      <c r="C38" s="96"/>
      <c r="D38" s="96"/>
      <c r="E38" s="96"/>
      <c r="F38" s="96"/>
      <c r="G38" s="96"/>
      <c r="M38" s="44" t="s">
        <v>67</v>
      </c>
    </row>
    <row r="39" spans="1:19" ht="22.2" customHeight="1" x14ac:dyDescent="0.45">
      <c r="A39" s="59" t="s">
        <v>212</v>
      </c>
      <c r="B39" s="59"/>
      <c r="C39" s="59"/>
      <c r="D39" s="59"/>
      <c r="E39" s="59"/>
      <c r="F39" s="96"/>
      <c r="G39" s="96"/>
      <c r="M39" s="44" t="s">
        <v>69</v>
      </c>
    </row>
    <row r="40" spans="1:19" ht="22.2" customHeight="1" x14ac:dyDescent="0.45">
      <c r="A40" s="59" t="s">
        <v>213</v>
      </c>
      <c r="B40" s="59"/>
      <c r="C40" s="59"/>
      <c r="D40" s="59"/>
      <c r="E40" s="59"/>
      <c r="F40" s="96"/>
      <c r="G40" s="96"/>
      <c r="M40" s="44" t="s">
        <v>70</v>
      </c>
    </row>
    <row r="41" spans="1:19" ht="22.2" customHeight="1" x14ac:dyDescent="0.45">
      <c r="A41" s="59" t="s">
        <v>214</v>
      </c>
      <c r="B41" s="59"/>
      <c r="C41" s="59"/>
      <c r="D41" s="59"/>
      <c r="E41" s="59"/>
      <c r="F41" s="96"/>
      <c r="G41" s="96"/>
      <c r="M41" s="44" t="s">
        <v>71</v>
      </c>
    </row>
    <row r="42" spans="1:19" x14ac:dyDescent="0.45">
      <c r="M42" s="44" t="s">
        <v>72</v>
      </c>
    </row>
    <row r="43" spans="1:19" x14ac:dyDescent="0.45">
      <c r="M43" s="44" t="s">
        <v>73</v>
      </c>
    </row>
    <row r="44" spans="1:19" x14ac:dyDescent="0.45">
      <c r="M44" s="44" t="s">
        <v>74</v>
      </c>
    </row>
    <row r="45" spans="1:19" x14ac:dyDescent="0.45">
      <c r="M45" s="44" t="s">
        <v>75</v>
      </c>
    </row>
    <row r="46" spans="1:19" x14ac:dyDescent="0.45">
      <c r="M46" s="44" t="s">
        <v>76</v>
      </c>
    </row>
    <row r="47" spans="1:19" x14ac:dyDescent="0.45">
      <c r="M47" s="44" t="s">
        <v>77</v>
      </c>
    </row>
    <row r="48" spans="1:19" x14ac:dyDescent="0.45">
      <c r="M48" s="44" t="s">
        <v>78</v>
      </c>
    </row>
    <row r="49" spans="13:13" x14ac:dyDescent="0.45">
      <c r="M49" s="44" t="s">
        <v>79</v>
      </c>
    </row>
    <row r="50" spans="13:13" x14ac:dyDescent="0.45">
      <c r="M50" s="44" t="s">
        <v>80</v>
      </c>
    </row>
  </sheetData>
  <protectedRanges>
    <protectedRange sqref="J15" name="範囲4"/>
  </protectedRanges>
  <mergeCells count="10">
    <mergeCell ref="I26:I27"/>
    <mergeCell ref="H28:H33"/>
    <mergeCell ref="C2:I2"/>
    <mergeCell ref="B17:G21"/>
    <mergeCell ref="I17:I19"/>
    <mergeCell ref="J17:J19"/>
    <mergeCell ref="K17:K19"/>
    <mergeCell ref="I20:I22"/>
    <mergeCell ref="J20:J22"/>
    <mergeCell ref="K20:K22"/>
  </mergeCells>
  <phoneticPr fontId="1"/>
  <dataValidations count="2">
    <dataValidation type="list" allowBlank="1" showInputMessage="1" showErrorMessage="1" sqref="C10:C14" xr:uid="{D8D7333A-DE04-46AC-AC49-A2FC4E82FD40}">
      <formula1>$P$18:$P$25</formula1>
    </dataValidation>
    <dataValidation type="list" allowBlank="1" showInputMessage="1" showErrorMessage="1" sqref="F5" xr:uid="{5A0FAEF0-BE1A-4F46-AA1F-31A51225A4A1}">
      <formula1>"両方なし,介護ロボット,ＩＣＴ,両方あり"</formula1>
    </dataValidation>
  </dataValidations>
  <printOptions verticalCentered="1"/>
  <pageMargins left="0.11811023622047245" right="0.11811023622047245" top="0.55118110236220474" bottom="0.55118110236220474" header="0.11811023622047245" footer="0.11811023622047245"/>
  <pageSetup paperSize="9" scale="51" orientation="landscape" r:id="rId1"/>
  <headerFooter differentFirst="1">
    <oddHeader>&amp;C令和６年度千葉県介護ロボット導入支援事業　要望調査（個票）</oddHeader>
  </headerFooter>
  <rowBreaks count="1" manualBreakCount="1">
    <brk id="24"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CAD28F70-BED4-44FF-B948-286D47661730}">
          <x14:formula1>
            <xm:f>入力規則リスト!$F$3:$F$37</xm:f>
          </x14:formula1>
          <xm:sqref>E5</xm:sqref>
        </x14:dataValidation>
        <x14:dataValidation type="list" allowBlank="1" showInputMessage="1" showErrorMessage="1" xr:uid="{99E962BC-B6F2-4119-ABD2-6B6A907F407A}">
          <x14:formula1>
            <xm:f>入力規則リスト!$C$4:$C$7</xm:f>
          </x14:formula1>
          <xm:sqref>H5</xm:sqref>
        </x14:dataValidation>
        <x14:dataValidation type="list" allowBlank="1" showInputMessage="1" showErrorMessage="1" xr:uid="{60BB6C02-51C3-46EC-A90C-BC530D7EE70C}">
          <x14:formula1>
            <xm:f>入力規則リスト!$B$3:$B$17</xm:f>
          </x14:formula1>
          <xm:sqref>B28:B33</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8C658F-475A-4002-84E3-6C9BE2803584}">
  <dimension ref="B2:F37"/>
  <sheetViews>
    <sheetView workbookViewId="0"/>
  </sheetViews>
  <sheetFormatPr defaultRowHeight="18" x14ac:dyDescent="0.45"/>
  <cols>
    <col min="2" max="2" width="55.296875" customWidth="1"/>
  </cols>
  <sheetData>
    <row r="2" spans="2:6" x14ac:dyDescent="0.2">
      <c r="B2" t="s">
        <v>2</v>
      </c>
      <c r="C2" s="1" t="s">
        <v>16</v>
      </c>
      <c r="D2" s="1" t="s">
        <v>17</v>
      </c>
      <c r="F2" t="s">
        <v>35</v>
      </c>
    </row>
    <row r="3" spans="2:6" x14ac:dyDescent="0.2">
      <c r="B3" t="s">
        <v>88</v>
      </c>
      <c r="C3" s="1"/>
      <c r="D3" s="1"/>
      <c r="F3" s="11" t="s">
        <v>46</v>
      </c>
    </row>
    <row r="4" spans="2:6" x14ac:dyDescent="0.45">
      <c r="B4" t="s">
        <v>89</v>
      </c>
      <c r="C4" s="1" t="s">
        <v>21</v>
      </c>
      <c r="D4" s="2">
        <v>1000000</v>
      </c>
      <c r="F4" s="11" t="s">
        <v>47</v>
      </c>
    </row>
    <row r="5" spans="2:6" x14ac:dyDescent="0.45">
      <c r="B5" t="s">
        <v>90</v>
      </c>
      <c r="C5" s="1" t="s">
        <v>18</v>
      </c>
      <c r="D5" s="2">
        <v>1600000</v>
      </c>
      <c r="F5" s="11" t="s">
        <v>48</v>
      </c>
    </row>
    <row r="6" spans="2:6" x14ac:dyDescent="0.45">
      <c r="B6" t="s">
        <v>9</v>
      </c>
      <c r="C6" s="1" t="s">
        <v>19</v>
      </c>
      <c r="D6" s="2">
        <v>2000000</v>
      </c>
      <c r="F6" s="11" t="s">
        <v>49</v>
      </c>
    </row>
    <row r="7" spans="2:6" x14ac:dyDescent="0.45">
      <c r="B7" t="s">
        <v>4</v>
      </c>
      <c r="C7" s="1" t="s">
        <v>20</v>
      </c>
      <c r="D7" s="2">
        <v>2600000</v>
      </c>
      <c r="F7" s="11" t="s">
        <v>50</v>
      </c>
    </row>
    <row r="8" spans="2:6" x14ac:dyDescent="0.45">
      <c r="B8" t="s">
        <v>5</v>
      </c>
      <c r="F8" s="11" t="s">
        <v>51</v>
      </c>
    </row>
    <row r="9" spans="2:6" x14ac:dyDescent="0.45">
      <c r="B9" t="s">
        <v>15</v>
      </c>
      <c r="F9" s="11" t="s">
        <v>52</v>
      </c>
    </row>
    <row r="10" spans="2:6" x14ac:dyDescent="0.45">
      <c r="B10" t="s">
        <v>10</v>
      </c>
      <c r="F10" s="11" t="s">
        <v>53</v>
      </c>
    </row>
    <row r="11" spans="2:6" x14ac:dyDescent="0.45">
      <c r="B11" t="s">
        <v>11</v>
      </c>
      <c r="F11" s="11" t="s">
        <v>54</v>
      </c>
    </row>
    <row r="12" spans="2:6" x14ac:dyDescent="0.45">
      <c r="B12" t="s">
        <v>12</v>
      </c>
      <c r="F12" s="11" t="s">
        <v>55</v>
      </c>
    </row>
    <row r="13" spans="2:6" x14ac:dyDescent="0.45">
      <c r="B13" t="s">
        <v>13</v>
      </c>
      <c r="F13" s="11" t="s">
        <v>56</v>
      </c>
    </row>
    <row r="14" spans="2:6" x14ac:dyDescent="0.45">
      <c r="B14" t="s">
        <v>6</v>
      </c>
      <c r="F14" s="11" t="s">
        <v>57</v>
      </c>
    </row>
    <row r="15" spans="2:6" x14ac:dyDescent="0.45">
      <c r="B15" t="s">
        <v>7</v>
      </c>
      <c r="F15" s="11" t="s">
        <v>58</v>
      </c>
    </row>
    <row r="16" spans="2:6" x14ac:dyDescent="0.45">
      <c r="B16" t="s">
        <v>8</v>
      </c>
      <c r="F16" s="11" t="s">
        <v>59</v>
      </c>
    </row>
    <row r="17" spans="2:6" x14ac:dyDescent="0.45">
      <c r="B17" t="s">
        <v>14</v>
      </c>
      <c r="F17" s="11" t="s">
        <v>60</v>
      </c>
    </row>
    <row r="18" spans="2:6" x14ac:dyDescent="0.45">
      <c r="F18" s="11" t="s">
        <v>61</v>
      </c>
    </row>
    <row r="19" spans="2:6" x14ac:dyDescent="0.45">
      <c r="F19" s="11" t="s">
        <v>62</v>
      </c>
    </row>
    <row r="20" spans="2:6" x14ac:dyDescent="0.45">
      <c r="F20" s="11" t="s">
        <v>63</v>
      </c>
    </row>
    <row r="21" spans="2:6" x14ac:dyDescent="0.45">
      <c r="F21" s="11" t="s">
        <v>64</v>
      </c>
    </row>
    <row r="22" spans="2:6" x14ac:dyDescent="0.45">
      <c r="F22" s="11" t="s">
        <v>65</v>
      </c>
    </row>
    <row r="23" spans="2:6" x14ac:dyDescent="0.45">
      <c r="F23" s="11" t="s">
        <v>66</v>
      </c>
    </row>
    <row r="24" spans="2:6" x14ac:dyDescent="0.45">
      <c r="F24" s="11" t="s">
        <v>67</v>
      </c>
    </row>
    <row r="25" spans="2:6" x14ac:dyDescent="0.45">
      <c r="F25" s="11" t="s">
        <v>68</v>
      </c>
    </row>
    <row r="26" spans="2:6" x14ac:dyDescent="0.45">
      <c r="F26" s="11" t="s">
        <v>69</v>
      </c>
    </row>
    <row r="27" spans="2:6" x14ac:dyDescent="0.45">
      <c r="F27" s="11" t="s">
        <v>70</v>
      </c>
    </row>
    <row r="28" spans="2:6" x14ac:dyDescent="0.45">
      <c r="F28" s="11" t="s">
        <v>71</v>
      </c>
    </row>
    <row r="29" spans="2:6" x14ac:dyDescent="0.45">
      <c r="F29" s="11" t="s">
        <v>72</v>
      </c>
    </row>
    <row r="30" spans="2:6" x14ac:dyDescent="0.45">
      <c r="F30" s="11" t="s">
        <v>73</v>
      </c>
    </row>
    <row r="31" spans="2:6" x14ac:dyDescent="0.45">
      <c r="F31" s="11" t="s">
        <v>74</v>
      </c>
    </row>
    <row r="32" spans="2:6" x14ac:dyDescent="0.45">
      <c r="F32" s="11" t="s">
        <v>75</v>
      </c>
    </row>
    <row r="33" spans="6:6" x14ac:dyDescent="0.45">
      <c r="F33" s="11" t="s">
        <v>76</v>
      </c>
    </row>
    <row r="34" spans="6:6" x14ac:dyDescent="0.45">
      <c r="F34" s="11" t="s">
        <v>77</v>
      </c>
    </row>
    <row r="35" spans="6:6" x14ac:dyDescent="0.45">
      <c r="F35" s="11" t="s">
        <v>78</v>
      </c>
    </row>
    <row r="36" spans="6:6" x14ac:dyDescent="0.45">
      <c r="F36" s="11" t="s">
        <v>79</v>
      </c>
    </row>
    <row r="37" spans="6:6" x14ac:dyDescent="0.45">
      <c r="F37" s="11" t="s">
        <v>80</v>
      </c>
    </row>
  </sheetData>
  <phoneticPr fontId="1"/>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323EF8-2DDA-4C29-A68E-DB89F8B2EE90}">
  <dimension ref="A1:N13"/>
  <sheetViews>
    <sheetView workbookViewId="0"/>
  </sheetViews>
  <sheetFormatPr defaultRowHeight="18" x14ac:dyDescent="0.45"/>
  <cols>
    <col min="2" max="7" width="12.09765625" customWidth="1"/>
    <col min="8" max="8" width="8.796875" customWidth="1"/>
    <col min="9" max="14" width="16.796875" customWidth="1"/>
  </cols>
  <sheetData>
    <row r="1" spans="1:14" ht="18.600000000000001" thickBot="1" x14ac:dyDescent="0.5">
      <c r="L1" t="s">
        <v>36</v>
      </c>
      <c r="M1">
        <v>1</v>
      </c>
    </row>
    <row r="2" spans="1:14" ht="63" customHeight="1" x14ac:dyDescent="0.45">
      <c r="B2" s="165" t="s">
        <v>43</v>
      </c>
      <c r="C2" s="165" t="s">
        <v>34</v>
      </c>
      <c r="D2" s="165" t="s">
        <v>44</v>
      </c>
      <c r="E2" s="165" t="s">
        <v>0</v>
      </c>
      <c r="F2" s="165" t="s">
        <v>24</v>
      </c>
      <c r="G2" s="165" t="s">
        <v>25</v>
      </c>
      <c r="H2" s="164" t="s">
        <v>40</v>
      </c>
      <c r="I2" s="6" t="s">
        <v>41</v>
      </c>
      <c r="J2" s="7" t="s">
        <v>26</v>
      </c>
      <c r="K2" s="7" t="s">
        <v>27</v>
      </c>
      <c r="L2" s="6" t="s">
        <v>42</v>
      </c>
      <c r="M2" s="8" t="s">
        <v>36</v>
      </c>
      <c r="N2" s="9" t="s">
        <v>45</v>
      </c>
    </row>
    <row r="3" spans="1:14" ht="36" x14ac:dyDescent="0.45">
      <c r="A3" s="4" t="s">
        <v>23</v>
      </c>
      <c r="B3" s="166"/>
      <c r="C3" s="166" t="s">
        <v>34</v>
      </c>
      <c r="D3" s="166" t="s">
        <v>44</v>
      </c>
      <c r="E3" s="166" t="s">
        <v>0</v>
      </c>
      <c r="F3" s="166" t="s">
        <v>24</v>
      </c>
      <c r="G3" s="166" t="s">
        <v>25</v>
      </c>
      <c r="H3" s="164"/>
      <c r="I3" s="7" t="s">
        <v>28</v>
      </c>
      <c r="J3" s="7" t="s">
        <v>29</v>
      </c>
      <c r="K3" s="7" t="s">
        <v>30</v>
      </c>
      <c r="L3" s="7" t="s">
        <v>31</v>
      </c>
      <c r="M3" s="8" t="s">
        <v>37</v>
      </c>
      <c r="N3" s="10" t="s">
        <v>38</v>
      </c>
    </row>
    <row r="4" spans="1:14" x14ac:dyDescent="0.45">
      <c r="A4" s="5">
        <v>1</v>
      </c>
      <c r="B4" s="20">
        <f>個票1!$B$5</f>
        <v>0</v>
      </c>
      <c r="C4" s="20">
        <f>個票1!$C$5</f>
        <v>0</v>
      </c>
      <c r="D4" s="20">
        <f>個票1!$D$5</f>
        <v>0</v>
      </c>
      <c r="E4" s="20">
        <f>個票1!$E$5</f>
        <v>0</v>
      </c>
      <c r="F4" s="20" t="str">
        <f>個票1!$G$27</f>
        <v>（税抜）※４</v>
      </c>
      <c r="G4" s="20">
        <f>個票1!$H$5</f>
        <v>0</v>
      </c>
      <c r="H4" s="23">
        <f>個票1!$A$37</f>
        <v>0.75</v>
      </c>
      <c r="I4" s="21">
        <f>個票1!$B$37</f>
        <v>0</v>
      </c>
      <c r="J4" s="21" t="str">
        <f>個票1!$C$37</f>
        <v/>
      </c>
      <c r="K4" s="21" t="str">
        <f>個票1!$D$37</f>
        <v/>
      </c>
      <c r="L4" s="21">
        <f>個票1!$E$37</f>
        <v>0</v>
      </c>
      <c r="M4" s="22">
        <f>個票1!$F$37</f>
        <v>1</v>
      </c>
      <c r="N4" s="21">
        <f>個票1!$G$37</f>
        <v>0</v>
      </c>
    </row>
    <row r="5" spans="1:14" x14ac:dyDescent="0.45">
      <c r="A5" s="5">
        <v>2</v>
      </c>
      <c r="B5" s="20" t="e">
        <f>#REF!</f>
        <v>#REF!</v>
      </c>
      <c r="C5" s="20" t="e">
        <f>#REF!</f>
        <v>#REF!</v>
      </c>
      <c r="D5" s="20" t="e">
        <f>#REF!</f>
        <v>#REF!</v>
      </c>
      <c r="E5" s="20" t="e">
        <f>#REF!</f>
        <v>#REF!</v>
      </c>
      <c r="F5" s="20" t="e">
        <f>#REF!</f>
        <v>#REF!</v>
      </c>
      <c r="G5" s="20" t="e">
        <f>#REF!</f>
        <v>#REF!</v>
      </c>
      <c r="H5" s="23" t="e">
        <f>#REF!</f>
        <v>#REF!</v>
      </c>
      <c r="I5" s="21" t="e">
        <f>#REF!</f>
        <v>#REF!</v>
      </c>
      <c r="J5" s="21" t="e">
        <f>#REF!</f>
        <v>#REF!</v>
      </c>
      <c r="K5" s="21" t="e">
        <f>#REF!</f>
        <v>#REF!</v>
      </c>
      <c r="L5" s="21" t="e">
        <f>#REF!</f>
        <v>#REF!</v>
      </c>
      <c r="M5" s="22" t="e">
        <f>#REF!</f>
        <v>#REF!</v>
      </c>
      <c r="N5" s="21" t="e">
        <f>#REF!</f>
        <v>#REF!</v>
      </c>
    </row>
    <row r="6" spans="1:14" x14ac:dyDescent="0.45">
      <c r="A6" s="5">
        <v>3</v>
      </c>
      <c r="B6" s="20" t="e">
        <f>#REF!</f>
        <v>#REF!</v>
      </c>
      <c r="C6" s="20" t="e">
        <f>#REF!</f>
        <v>#REF!</v>
      </c>
      <c r="D6" s="20" t="e">
        <f>#REF!</f>
        <v>#REF!</v>
      </c>
      <c r="E6" s="20" t="e">
        <f>#REF!</f>
        <v>#REF!</v>
      </c>
      <c r="F6" s="20" t="e">
        <f>#REF!</f>
        <v>#REF!</v>
      </c>
      <c r="G6" s="20" t="e">
        <f>#REF!</f>
        <v>#REF!</v>
      </c>
      <c r="H6" s="23" t="e">
        <f>#REF!</f>
        <v>#REF!</v>
      </c>
      <c r="I6" s="21" t="e">
        <f>#REF!</f>
        <v>#REF!</v>
      </c>
      <c r="J6" s="21" t="e">
        <f>#REF!</f>
        <v>#REF!</v>
      </c>
      <c r="K6" s="21" t="e">
        <f>#REF!</f>
        <v>#REF!</v>
      </c>
      <c r="L6" s="21" t="e">
        <f>#REF!</f>
        <v>#REF!</v>
      </c>
      <c r="M6" s="22" t="e">
        <f>#REF!</f>
        <v>#REF!</v>
      </c>
      <c r="N6" s="21" t="e">
        <f>#REF!</f>
        <v>#REF!</v>
      </c>
    </row>
    <row r="7" spans="1:14" x14ac:dyDescent="0.45">
      <c r="A7" s="5">
        <v>4</v>
      </c>
      <c r="B7" s="20" t="e">
        <f>#REF!</f>
        <v>#REF!</v>
      </c>
      <c r="C7" s="20" t="e">
        <f>#REF!</f>
        <v>#REF!</v>
      </c>
      <c r="D7" s="20" t="e">
        <f>#REF!</f>
        <v>#REF!</v>
      </c>
      <c r="E7" s="20" t="e">
        <f>#REF!</f>
        <v>#REF!</v>
      </c>
      <c r="F7" s="20" t="e">
        <f>#REF!</f>
        <v>#REF!</v>
      </c>
      <c r="G7" s="20" t="e">
        <f>#REF!</f>
        <v>#REF!</v>
      </c>
      <c r="H7" s="23" t="e">
        <f>#REF!</f>
        <v>#REF!</v>
      </c>
      <c r="I7" s="21" t="e">
        <f>#REF!</f>
        <v>#REF!</v>
      </c>
      <c r="J7" s="21" t="e">
        <f>#REF!</f>
        <v>#REF!</v>
      </c>
      <c r="K7" s="21" t="e">
        <f>#REF!</f>
        <v>#REF!</v>
      </c>
      <c r="L7" s="21" t="e">
        <f>#REF!</f>
        <v>#REF!</v>
      </c>
      <c r="M7" s="22" t="e">
        <f>#REF!</f>
        <v>#REF!</v>
      </c>
      <c r="N7" s="21" t="e">
        <f>#REF!</f>
        <v>#REF!</v>
      </c>
    </row>
    <row r="8" spans="1:14" x14ac:dyDescent="0.45">
      <c r="A8" s="5">
        <v>5</v>
      </c>
      <c r="B8" s="20" t="e">
        <f>#REF!</f>
        <v>#REF!</v>
      </c>
      <c r="C8" s="20" t="e">
        <f>#REF!</f>
        <v>#REF!</v>
      </c>
      <c r="D8" s="20" t="e">
        <f>#REF!</f>
        <v>#REF!</v>
      </c>
      <c r="E8" s="20" t="e">
        <f>#REF!</f>
        <v>#REF!</v>
      </c>
      <c r="F8" s="20" t="e">
        <f>#REF!</f>
        <v>#REF!</v>
      </c>
      <c r="G8" s="20" t="e">
        <f>#REF!</f>
        <v>#REF!</v>
      </c>
      <c r="H8" s="23" t="e">
        <f>#REF!</f>
        <v>#REF!</v>
      </c>
      <c r="I8" s="21" t="e">
        <f>#REF!</f>
        <v>#REF!</v>
      </c>
      <c r="J8" s="21" t="e">
        <f>#REF!</f>
        <v>#REF!</v>
      </c>
      <c r="K8" s="21" t="e">
        <f>#REF!</f>
        <v>#REF!</v>
      </c>
      <c r="L8" s="21" t="e">
        <f>#REF!</f>
        <v>#REF!</v>
      </c>
      <c r="M8" s="22" t="e">
        <f>#REF!</f>
        <v>#REF!</v>
      </c>
      <c r="N8" s="21" t="e">
        <f>#REF!</f>
        <v>#REF!</v>
      </c>
    </row>
    <row r="9" spans="1:14" x14ac:dyDescent="0.45">
      <c r="A9" s="5">
        <v>6</v>
      </c>
      <c r="B9" s="20" t="e">
        <f>#REF!</f>
        <v>#REF!</v>
      </c>
      <c r="C9" s="20" t="e">
        <f>#REF!</f>
        <v>#REF!</v>
      </c>
      <c r="D9" s="20" t="e">
        <f>#REF!</f>
        <v>#REF!</v>
      </c>
      <c r="E9" s="20" t="e">
        <f>#REF!</f>
        <v>#REF!</v>
      </c>
      <c r="F9" s="20" t="e">
        <f>#REF!</f>
        <v>#REF!</v>
      </c>
      <c r="G9" s="20" t="e">
        <f>#REF!</f>
        <v>#REF!</v>
      </c>
      <c r="H9" s="23" t="e">
        <f>#REF!</f>
        <v>#REF!</v>
      </c>
      <c r="I9" s="21" t="e">
        <f>#REF!</f>
        <v>#REF!</v>
      </c>
      <c r="J9" s="21" t="e">
        <f>#REF!</f>
        <v>#REF!</v>
      </c>
      <c r="K9" s="21" t="e">
        <f>#REF!</f>
        <v>#REF!</v>
      </c>
      <c r="L9" s="21" t="e">
        <f>#REF!</f>
        <v>#REF!</v>
      </c>
      <c r="M9" s="22" t="e">
        <f>#REF!</f>
        <v>#REF!</v>
      </c>
      <c r="N9" s="21" t="e">
        <f>#REF!</f>
        <v>#REF!</v>
      </c>
    </row>
    <row r="10" spans="1:14" x14ac:dyDescent="0.45">
      <c r="A10" s="5">
        <v>7</v>
      </c>
      <c r="B10" s="20" t="e">
        <f>#REF!</f>
        <v>#REF!</v>
      </c>
      <c r="C10" s="20" t="e">
        <f>#REF!</f>
        <v>#REF!</v>
      </c>
      <c r="D10" s="20" t="e">
        <f>#REF!</f>
        <v>#REF!</v>
      </c>
      <c r="E10" s="20" t="e">
        <f>#REF!</f>
        <v>#REF!</v>
      </c>
      <c r="F10" s="20" t="e">
        <f>#REF!</f>
        <v>#REF!</v>
      </c>
      <c r="G10" s="20" t="e">
        <f>#REF!</f>
        <v>#REF!</v>
      </c>
      <c r="H10" s="23" t="e">
        <f>#REF!</f>
        <v>#REF!</v>
      </c>
      <c r="I10" s="21" t="e">
        <f>#REF!</f>
        <v>#REF!</v>
      </c>
      <c r="J10" s="21" t="e">
        <f>#REF!</f>
        <v>#REF!</v>
      </c>
      <c r="K10" s="21" t="e">
        <f>#REF!</f>
        <v>#REF!</v>
      </c>
      <c r="L10" s="21" t="e">
        <f>#REF!</f>
        <v>#REF!</v>
      </c>
      <c r="M10" s="22" t="e">
        <f>#REF!</f>
        <v>#REF!</v>
      </c>
      <c r="N10" s="21" t="e">
        <f>#REF!</f>
        <v>#REF!</v>
      </c>
    </row>
    <row r="11" spans="1:14" x14ac:dyDescent="0.45">
      <c r="A11" s="5">
        <v>8</v>
      </c>
      <c r="B11" s="20" t="e">
        <f>#REF!</f>
        <v>#REF!</v>
      </c>
      <c r="C11" s="20" t="e">
        <f>#REF!</f>
        <v>#REF!</v>
      </c>
      <c r="D11" s="20" t="e">
        <f>#REF!</f>
        <v>#REF!</v>
      </c>
      <c r="E11" s="20" t="e">
        <f>#REF!</f>
        <v>#REF!</v>
      </c>
      <c r="F11" s="20" t="e">
        <f>#REF!</f>
        <v>#REF!</v>
      </c>
      <c r="G11" s="20" t="e">
        <f>#REF!</f>
        <v>#REF!</v>
      </c>
      <c r="H11" s="23" t="e">
        <f>#REF!</f>
        <v>#REF!</v>
      </c>
      <c r="I11" s="21" t="e">
        <f>#REF!</f>
        <v>#REF!</v>
      </c>
      <c r="J11" s="21" t="e">
        <f>#REF!</f>
        <v>#REF!</v>
      </c>
      <c r="K11" s="21" t="e">
        <f>#REF!</f>
        <v>#REF!</v>
      </c>
      <c r="L11" s="21" t="e">
        <f>#REF!</f>
        <v>#REF!</v>
      </c>
      <c r="M11" s="22" t="e">
        <f>#REF!</f>
        <v>#REF!</v>
      </c>
      <c r="N11" s="21" t="e">
        <f>#REF!</f>
        <v>#REF!</v>
      </c>
    </row>
    <row r="12" spans="1:14" x14ac:dyDescent="0.45">
      <c r="A12" s="5">
        <v>9</v>
      </c>
      <c r="B12" s="20" t="e">
        <f>#REF!</f>
        <v>#REF!</v>
      </c>
      <c r="C12" s="20" t="e">
        <f>#REF!</f>
        <v>#REF!</v>
      </c>
      <c r="D12" s="20" t="e">
        <f>#REF!</f>
        <v>#REF!</v>
      </c>
      <c r="E12" s="20" t="e">
        <f>#REF!</f>
        <v>#REF!</v>
      </c>
      <c r="F12" s="20" t="e">
        <f>#REF!</f>
        <v>#REF!</v>
      </c>
      <c r="G12" s="20" t="e">
        <f>#REF!</f>
        <v>#REF!</v>
      </c>
      <c r="H12" s="23" t="e">
        <f>#REF!</f>
        <v>#REF!</v>
      </c>
      <c r="I12" s="21" t="e">
        <f>#REF!</f>
        <v>#REF!</v>
      </c>
      <c r="J12" s="21" t="e">
        <f>#REF!</f>
        <v>#REF!</v>
      </c>
      <c r="K12" s="21" t="e">
        <f>#REF!</f>
        <v>#REF!</v>
      </c>
      <c r="L12" s="21" t="e">
        <f>#REF!</f>
        <v>#REF!</v>
      </c>
      <c r="M12" s="22" t="e">
        <f>#REF!</f>
        <v>#REF!</v>
      </c>
      <c r="N12" s="21" t="e">
        <f>#REF!</f>
        <v>#REF!</v>
      </c>
    </row>
    <row r="13" spans="1:14" x14ac:dyDescent="0.45">
      <c r="A13" s="5">
        <v>10</v>
      </c>
      <c r="B13" s="20" t="e">
        <f>#REF!</f>
        <v>#REF!</v>
      </c>
      <c r="C13" s="20" t="e">
        <f>#REF!</f>
        <v>#REF!</v>
      </c>
      <c r="D13" s="20" t="e">
        <f>#REF!</f>
        <v>#REF!</v>
      </c>
      <c r="E13" s="20" t="e">
        <f>#REF!</f>
        <v>#REF!</v>
      </c>
      <c r="F13" s="20" t="e">
        <f>#REF!</f>
        <v>#REF!</v>
      </c>
      <c r="G13" s="20" t="e">
        <f>#REF!</f>
        <v>#REF!</v>
      </c>
      <c r="H13" s="23" t="e">
        <f>#REF!</f>
        <v>#REF!</v>
      </c>
      <c r="I13" s="21" t="e">
        <f>#REF!</f>
        <v>#REF!</v>
      </c>
      <c r="J13" s="21" t="e">
        <f>#REF!</f>
        <v>#REF!</v>
      </c>
      <c r="K13" s="21" t="e">
        <f>#REF!</f>
        <v>#REF!</v>
      </c>
      <c r="L13" s="21" t="e">
        <f>#REF!</f>
        <v>#REF!</v>
      </c>
      <c r="M13" s="22" t="e">
        <f>#REF!</f>
        <v>#REF!</v>
      </c>
      <c r="N13" s="21" t="e">
        <f>#REF!</f>
        <v>#REF!</v>
      </c>
    </row>
  </sheetData>
  <mergeCells count="7">
    <mergeCell ref="H2:H3"/>
    <mergeCell ref="B2:B3"/>
    <mergeCell ref="C2:C3"/>
    <mergeCell ref="D2:D3"/>
    <mergeCell ref="E2:E3"/>
    <mergeCell ref="F2:F3"/>
    <mergeCell ref="G2:G3"/>
  </mergeCells>
  <phoneticPr fontId="1"/>
  <pageMargins left="0.7" right="0.7" top="0.75" bottom="0.75" header="0.3" footer="0.3"/>
  <pageSetup paperSize="9" scale="41"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90D688-78FE-42D8-A027-60CD896BF916}">
  <dimension ref="A1:BA13"/>
  <sheetViews>
    <sheetView workbookViewId="0">
      <selection activeCell="B4" sqref="B4:B13"/>
    </sheetView>
  </sheetViews>
  <sheetFormatPr defaultColWidth="8.09765625" defaultRowHeight="19.8" x14ac:dyDescent="0.45"/>
  <cols>
    <col min="1" max="1" width="6.8984375" style="24" customWidth="1"/>
    <col min="2" max="2" width="17.59765625" style="24" customWidth="1"/>
    <col min="3" max="3" width="17.8984375" style="25" customWidth="1"/>
    <col min="4" max="4" width="21.19921875" style="24" customWidth="1"/>
    <col min="5" max="5" width="19.796875" style="25" customWidth="1"/>
    <col min="6" max="6" width="21" style="15" customWidth="1"/>
    <col min="7" max="7" width="14.09765625" style="28" customWidth="1"/>
    <col min="8" max="8" width="19" style="28" customWidth="1"/>
    <col min="9" max="9" width="6" style="28" bestFit="1" customWidth="1"/>
    <col min="10" max="11" width="22.59765625" style="28" customWidth="1"/>
    <col min="12" max="12" width="22.59765625" style="27" customWidth="1"/>
    <col min="13" max="13" width="22.59765625" style="32" customWidth="1"/>
    <col min="14" max="14" width="25.59765625" style="33" customWidth="1"/>
    <col min="15" max="15" width="29.5" style="33" customWidth="1"/>
    <col min="16" max="17" width="22.59765625" style="27" customWidth="1"/>
    <col min="18" max="18" width="9" style="28" bestFit="1" customWidth="1"/>
    <col min="19" max="22" width="22.59765625" style="24" customWidth="1"/>
    <col min="23" max="23" width="25.09765625" style="24" customWidth="1"/>
    <col min="24" max="24" width="30" style="24" customWidth="1"/>
    <col min="25" max="26" width="22.59765625" style="24" customWidth="1"/>
    <col min="27" max="27" width="6" style="28" bestFit="1" customWidth="1"/>
    <col min="28" max="31" width="22.59765625" style="24" customWidth="1"/>
    <col min="32" max="32" width="26.5" style="24" customWidth="1"/>
    <col min="33" max="33" width="30.59765625" style="24" customWidth="1"/>
    <col min="34" max="35" width="22.59765625" style="24" customWidth="1"/>
    <col min="36" max="36" width="6" style="28" bestFit="1" customWidth="1"/>
    <col min="37" max="40" width="22.59765625" style="24" customWidth="1"/>
    <col min="41" max="41" width="27" style="24" customWidth="1"/>
    <col min="42" max="42" width="29.3984375" style="24" customWidth="1"/>
    <col min="43" max="44" width="22.59765625" style="24" customWidth="1"/>
    <col min="45" max="45" width="6" style="28" bestFit="1" customWidth="1"/>
    <col min="46" max="49" width="22.59765625" style="24" customWidth="1"/>
    <col min="50" max="50" width="25.796875" style="24" customWidth="1"/>
    <col min="51" max="51" width="32.19921875" style="24" customWidth="1"/>
    <col min="52" max="53" width="22.59765625" style="24" customWidth="1"/>
    <col min="54" max="16384" width="8.09765625" style="24"/>
  </cols>
  <sheetData>
    <row r="1" spans="1:53" x14ac:dyDescent="0.45">
      <c r="D1" s="26"/>
      <c r="G1" s="26"/>
      <c r="H1" s="26"/>
      <c r="I1" s="26"/>
      <c r="J1" s="26"/>
      <c r="K1" s="26"/>
      <c r="M1" s="27"/>
      <c r="N1" s="27"/>
      <c r="O1" s="27"/>
    </row>
    <row r="2" spans="1:53" ht="20.399999999999999" thickBot="1" x14ac:dyDescent="0.5">
      <c r="M2" s="27"/>
      <c r="N2" s="27"/>
      <c r="O2" s="27"/>
    </row>
    <row r="3" spans="1:53" ht="70.8" customHeight="1" thickBot="1" x14ac:dyDescent="0.5">
      <c r="A3" s="18" t="s">
        <v>99</v>
      </c>
      <c r="B3" s="12" t="s">
        <v>142</v>
      </c>
      <c r="C3" s="13" t="s">
        <v>92</v>
      </c>
      <c r="D3" s="13" t="s">
        <v>93</v>
      </c>
      <c r="E3" s="14" t="s">
        <v>94</v>
      </c>
      <c r="F3" s="13" t="s">
        <v>95</v>
      </c>
      <c r="G3" s="29" t="s">
        <v>96</v>
      </c>
      <c r="H3" s="13" t="s">
        <v>97</v>
      </c>
      <c r="I3" s="13" t="s">
        <v>99</v>
      </c>
      <c r="J3" s="13" t="s">
        <v>100</v>
      </c>
      <c r="K3" s="16" t="s">
        <v>140</v>
      </c>
      <c r="L3" s="13" t="s">
        <v>143</v>
      </c>
      <c r="M3" s="13" t="s">
        <v>101</v>
      </c>
      <c r="N3" s="13" t="s">
        <v>102</v>
      </c>
      <c r="O3" s="13" t="s">
        <v>103</v>
      </c>
      <c r="P3" s="13" t="s">
        <v>104</v>
      </c>
      <c r="Q3" s="13" t="s">
        <v>105</v>
      </c>
      <c r="R3" s="30" t="s">
        <v>99</v>
      </c>
      <c r="S3" s="13" t="s">
        <v>100</v>
      </c>
      <c r="T3" s="16" t="s">
        <v>140</v>
      </c>
      <c r="U3" s="13" t="s">
        <v>143</v>
      </c>
      <c r="V3" s="13" t="s">
        <v>101</v>
      </c>
      <c r="W3" s="13" t="s">
        <v>102</v>
      </c>
      <c r="X3" s="13" t="s">
        <v>103</v>
      </c>
      <c r="Y3" s="13" t="s">
        <v>104</v>
      </c>
      <c r="Z3" s="13" t="s">
        <v>105</v>
      </c>
      <c r="AA3" s="30" t="s">
        <v>99</v>
      </c>
      <c r="AB3" s="13" t="s">
        <v>100</v>
      </c>
      <c r="AC3" s="16" t="s">
        <v>140</v>
      </c>
      <c r="AD3" s="13" t="s">
        <v>143</v>
      </c>
      <c r="AE3" s="13" t="s">
        <v>101</v>
      </c>
      <c r="AF3" s="13" t="s">
        <v>102</v>
      </c>
      <c r="AG3" s="13" t="s">
        <v>103</v>
      </c>
      <c r="AH3" s="13" t="s">
        <v>104</v>
      </c>
      <c r="AI3" s="13" t="s">
        <v>105</v>
      </c>
      <c r="AJ3" s="30" t="s">
        <v>99</v>
      </c>
      <c r="AK3" s="13" t="s">
        <v>100</v>
      </c>
      <c r="AL3" s="16" t="s">
        <v>140</v>
      </c>
      <c r="AM3" s="13" t="s">
        <v>143</v>
      </c>
      <c r="AN3" s="13" t="s">
        <v>101</v>
      </c>
      <c r="AO3" s="13" t="s">
        <v>102</v>
      </c>
      <c r="AP3" s="13" t="s">
        <v>103</v>
      </c>
      <c r="AQ3" s="13" t="s">
        <v>104</v>
      </c>
      <c r="AR3" s="13" t="s">
        <v>105</v>
      </c>
      <c r="AS3" s="30" t="s">
        <v>99</v>
      </c>
      <c r="AT3" s="13" t="s">
        <v>100</v>
      </c>
      <c r="AU3" s="16" t="s">
        <v>140</v>
      </c>
      <c r="AV3" s="13" t="s">
        <v>143</v>
      </c>
      <c r="AW3" s="13" t="s">
        <v>101</v>
      </c>
      <c r="AX3" s="13" t="s">
        <v>102</v>
      </c>
      <c r="AY3" s="13" t="s">
        <v>103</v>
      </c>
      <c r="AZ3" s="13" t="s">
        <v>104</v>
      </c>
      <c r="BA3" s="17" t="s">
        <v>105</v>
      </c>
    </row>
    <row r="4" spans="1:53" x14ac:dyDescent="0.45">
      <c r="A4" s="31">
        <v>1</v>
      </c>
      <c r="B4" s="132">
        <f>個票1!B5</f>
        <v>0</v>
      </c>
      <c r="C4" s="40">
        <f>個票1!C5</f>
        <v>0</v>
      </c>
      <c r="D4" s="40">
        <f>個票1!D5</f>
        <v>0</v>
      </c>
      <c r="E4" s="40">
        <f>個票1!E5</f>
        <v>0</v>
      </c>
      <c r="F4" s="40">
        <f>個票1!F5</f>
        <v>0</v>
      </c>
      <c r="G4" s="40">
        <f>個票1!G5</f>
        <v>0</v>
      </c>
      <c r="H4" s="40"/>
      <c r="I4" s="41" t="s">
        <v>106</v>
      </c>
      <c r="J4" s="34">
        <f>個票1!B10</f>
        <v>0</v>
      </c>
      <c r="K4" s="34">
        <f>個票1!C10</f>
        <v>0</v>
      </c>
      <c r="L4" s="34">
        <f>個票1!D10</f>
        <v>0</v>
      </c>
      <c r="M4" s="35">
        <f>個票1!E10</f>
        <v>0</v>
      </c>
      <c r="N4" s="35" t="str">
        <f>個票1!F10</f>
        <v/>
      </c>
      <c r="O4" s="35">
        <f>個票1!G10</f>
        <v>0</v>
      </c>
      <c r="P4" s="34">
        <f>個票1!H10</f>
        <v>0</v>
      </c>
      <c r="Q4" s="35">
        <f>個票1!I10</f>
        <v>0</v>
      </c>
      <c r="R4" s="41" t="s">
        <v>107</v>
      </c>
      <c r="S4" s="34">
        <f>個票1!B11</f>
        <v>0</v>
      </c>
      <c r="T4" s="34">
        <f>個票1!C11</f>
        <v>0</v>
      </c>
      <c r="U4" s="34">
        <f>個票1!D11</f>
        <v>0</v>
      </c>
      <c r="V4" s="35">
        <f>個票1!E11</f>
        <v>0</v>
      </c>
      <c r="W4" s="35" t="str">
        <f>個票1!F11</f>
        <v/>
      </c>
      <c r="X4" s="35">
        <f>個票1!G11</f>
        <v>0</v>
      </c>
      <c r="Y4" s="34">
        <f>個票1!H11</f>
        <v>0</v>
      </c>
      <c r="Z4" s="35">
        <f>個票1!I11</f>
        <v>0</v>
      </c>
      <c r="AA4" s="41" t="s">
        <v>144</v>
      </c>
      <c r="AB4" s="34">
        <f>個票1!B12</f>
        <v>0</v>
      </c>
      <c r="AC4" s="34">
        <f>個票1!C12</f>
        <v>0</v>
      </c>
      <c r="AD4" s="34">
        <f>個票1!D12</f>
        <v>0</v>
      </c>
      <c r="AE4" s="35">
        <f>個票1!E12</f>
        <v>0</v>
      </c>
      <c r="AF4" s="35" t="str">
        <f>個票1!F12</f>
        <v/>
      </c>
      <c r="AG4" s="35">
        <f>個票1!G12</f>
        <v>0</v>
      </c>
      <c r="AH4" s="34">
        <f>個票1!H12</f>
        <v>0</v>
      </c>
      <c r="AI4" s="35">
        <f>個票1!I12</f>
        <v>0</v>
      </c>
      <c r="AJ4" s="41" t="s">
        <v>145</v>
      </c>
      <c r="AK4" s="34">
        <f>個票1!B13</f>
        <v>0</v>
      </c>
      <c r="AL4" s="34">
        <f>個票1!C13</f>
        <v>0</v>
      </c>
      <c r="AM4" s="34">
        <f>個票1!D13</f>
        <v>0</v>
      </c>
      <c r="AN4" s="35">
        <f>個票1!E13</f>
        <v>0</v>
      </c>
      <c r="AO4" s="35" t="str">
        <f>個票1!F13</f>
        <v/>
      </c>
      <c r="AP4" s="35">
        <f>個票1!G13</f>
        <v>0</v>
      </c>
      <c r="AQ4" s="34">
        <f>個票1!H13</f>
        <v>0</v>
      </c>
      <c r="AR4" s="35">
        <f>個票1!I13</f>
        <v>0</v>
      </c>
      <c r="AS4" s="41" t="s">
        <v>110</v>
      </c>
      <c r="AT4" s="34">
        <f>個票1!B14</f>
        <v>0</v>
      </c>
      <c r="AU4" s="34">
        <f>個票1!C14</f>
        <v>0</v>
      </c>
      <c r="AV4" s="34">
        <f>個票1!D14</f>
        <v>0</v>
      </c>
      <c r="AW4" s="35">
        <f>個票1!E14</f>
        <v>0</v>
      </c>
      <c r="AX4" s="35" t="str">
        <f>個票1!F14</f>
        <v/>
      </c>
      <c r="AY4" s="35">
        <f>個票1!G14</f>
        <v>0</v>
      </c>
      <c r="AZ4" s="34">
        <f>個票1!H14</f>
        <v>0</v>
      </c>
      <c r="BA4" s="35">
        <f>個票1!I14</f>
        <v>0</v>
      </c>
    </row>
    <row r="5" spans="1:53" x14ac:dyDescent="0.45">
      <c r="A5" s="31">
        <v>2</v>
      </c>
      <c r="B5" s="132" t="e">
        <f>#REF!</f>
        <v>#REF!</v>
      </c>
      <c r="C5" s="40" t="e">
        <f>#REF!</f>
        <v>#REF!</v>
      </c>
      <c r="D5" s="40" t="e">
        <f>#REF!</f>
        <v>#REF!</v>
      </c>
      <c r="E5" s="40" t="e">
        <f>#REF!</f>
        <v>#REF!</v>
      </c>
      <c r="F5" s="40" t="e">
        <f>#REF!</f>
        <v>#REF!</v>
      </c>
      <c r="G5" s="40" t="e">
        <f>#REF!</f>
        <v>#REF!</v>
      </c>
      <c r="H5" s="40"/>
      <c r="I5" s="42" t="s">
        <v>146</v>
      </c>
      <c r="J5" s="34" t="e">
        <f>#REF!</f>
        <v>#REF!</v>
      </c>
      <c r="K5" s="34" t="e">
        <f>#REF!</f>
        <v>#REF!</v>
      </c>
      <c r="L5" s="34" t="e">
        <f>#REF!</f>
        <v>#REF!</v>
      </c>
      <c r="M5" s="35" t="e">
        <f>#REF!</f>
        <v>#REF!</v>
      </c>
      <c r="N5" s="35" t="e">
        <f>#REF!</f>
        <v>#REF!</v>
      </c>
      <c r="O5" s="35" t="e">
        <f>#REF!</f>
        <v>#REF!</v>
      </c>
      <c r="P5" s="34" t="e">
        <f>#REF!</f>
        <v>#REF!</v>
      </c>
      <c r="Q5" s="35" t="e">
        <f>#REF!</f>
        <v>#REF!</v>
      </c>
      <c r="R5" s="42" t="s">
        <v>147</v>
      </c>
      <c r="S5" s="36" t="e">
        <f>#REF!</f>
        <v>#REF!</v>
      </c>
      <c r="T5" s="36" t="e">
        <f>#REF!</f>
        <v>#REF!</v>
      </c>
      <c r="U5" s="36" t="e">
        <f>#REF!</f>
        <v>#REF!</v>
      </c>
      <c r="V5" s="37" t="e">
        <f>#REF!</f>
        <v>#REF!</v>
      </c>
      <c r="W5" s="37" t="e">
        <f>#REF!</f>
        <v>#REF!</v>
      </c>
      <c r="X5" s="37" t="e">
        <f>#REF!</f>
        <v>#REF!</v>
      </c>
      <c r="Y5" s="36" t="e">
        <f>#REF!</f>
        <v>#REF!</v>
      </c>
      <c r="Z5" s="37" t="e">
        <f>#REF!</f>
        <v>#REF!</v>
      </c>
      <c r="AA5" s="42" t="s">
        <v>148</v>
      </c>
      <c r="AB5" s="36" t="e">
        <f>#REF!</f>
        <v>#REF!</v>
      </c>
      <c r="AC5" s="36" t="e">
        <f>#REF!</f>
        <v>#REF!</v>
      </c>
      <c r="AD5" s="36" t="e">
        <f>#REF!</f>
        <v>#REF!</v>
      </c>
      <c r="AE5" s="37" t="e">
        <f>#REF!</f>
        <v>#REF!</v>
      </c>
      <c r="AF5" s="37" t="e">
        <f>#REF!</f>
        <v>#REF!</v>
      </c>
      <c r="AG5" s="37" t="e">
        <f>#REF!</f>
        <v>#REF!</v>
      </c>
      <c r="AH5" s="36" t="e">
        <f>#REF!</f>
        <v>#REF!</v>
      </c>
      <c r="AI5" s="37" t="e">
        <f>#REF!</f>
        <v>#REF!</v>
      </c>
      <c r="AJ5" s="42" t="s">
        <v>149</v>
      </c>
      <c r="AK5" s="36" t="e">
        <f>#REF!</f>
        <v>#REF!</v>
      </c>
      <c r="AL5" s="36" t="e">
        <f>#REF!</f>
        <v>#REF!</v>
      </c>
      <c r="AM5" s="36" t="e">
        <f>#REF!</f>
        <v>#REF!</v>
      </c>
      <c r="AN5" s="37" t="e">
        <f>#REF!</f>
        <v>#REF!</v>
      </c>
      <c r="AO5" s="37" t="e">
        <f>#REF!</f>
        <v>#REF!</v>
      </c>
      <c r="AP5" s="37" t="e">
        <f>#REF!</f>
        <v>#REF!</v>
      </c>
      <c r="AQ5" s="36" t="e">
        <f>#REF!</f>
        <v>#REF!</v>
      </c>
      <c r="AR5" s="37" t="e">
        <f>#REF!</f>
        <v>#REF!</v>
      </c>
      <c r="AS5" s="42" t="s">
        <v>150</v>
      </c>
      <c r="AT5" s="36" t="e">
        <f>#REF!</f>
        <v>#REF!</v>
      </c>
      <c r="AU5" s="36" t="e">
        <f>#REF!</f>
        <v>#REF!</v>
      </c>
      <c r="AV5" s="36" t="e">
        <f>#REF!</f>
        <v>#REF!</v>
      </c>
      <c r="AW5" s="37" t="e">
        <f>#REF!</f>
        <v>#REF!</v>
      </c>
      <c r="AX5" s="37" t="e">
        <f>#REF!</f>
        <v>#REF!</v>
      </c>
      <c r="AY5" s="37" t="e">
        <f>#REF!</f>
        <v>#REF!</v>
      </c>
      <c r="AZ5" s="36" t="e">
        <f>#REF!</f>
        <v>#REF!</v>
      </c>
      <c r="BA5" s="37" t="e">
        <f>#REF!</f>
        <v>#REF!</v>
      </c>
    </row>
    <row r="6" spans="1:53" x14ac:dyDescent="0.45">
      <c r="A6" s="31">
        <v>3</v>
      </c>
      <c r="B6" s="132" t="e">
        <f>#REF!</f>
        <v>#REF!</v>
      </c>
      <c r="C6" s="40" t="e">
        <f>#REF!</f>
        <v>#REF!</v>
      </c>
      <c r="D6" s="40" t="e">
        <f>#REF!</f>
        <v>#REF!</v>
      </c>
      <c r="E6" s="40" t="e">
        <f>#REF!</f>
        <v>#REF!</v>
      </c>
      <c r="F6" s="40" t="e">
        <f>#REF!</f>
        <v>#REF!</v>
      </c>
      <c r="G6" s="40" t="e">
        <f>#REF!</f>
        <v>#REF!</v>
      </c>
      <c r="H6" s="40"/>
      <c r="I6" s="42" t="s">
        <v>151</v>
      </c>
      <c r="J6" s="34" t="e">
        <f>#REF!</f>
        <v>#REF!</v>
      </c>
      <c r="K6" s="34" t="e">
        <f>#REF!</f>
        <v>#REF!</v>
      </c>
      <c r="L6" s="34" t="e">
        <f>#REF!</f>
        <v>#REF!</v>
      </c>
      <c r="M6" s="35" t="e">
        <f>#REF!</f>
        <v>#REF!</v>
      </c>
      <c r="N6" s="35" t="e">
        <f>#REF!</f>
        <v>#REF!</v>
      </c>
      <c r="O6" s="35" t="e">
        <f>#REF!</f>
        <v>#REF!</v>
      </c>
      <c r="P6" s="34" t="e">
        <f>#REF!</f>
        <v>#REF!</v>
      </c>
      <c r="Q6" s="35" t="e">
        <f>#REF!</f>
        <v>#REF!</v>
      </c>
      <c r="R6" s="42" t="s">
        <v>152</v>
      </c>
      <c r="S6" s="36" t="e">
        <f>#REF!</f>
        <v>#REF!</v>
      </c>
      <c r="T6" s="36" t="e">
        <f>#REF!</f>
        <v>#REF!</v>
      </c>
      <c r="U6" s="36" t="e">
        <f>#REF!</f>
        <v>#REF!</v>
      </c>
      <c r="V6" s="37" t="e">
        <f>#REF!</f>
        <v>#REF!</v>
      </c>
      <c r="W6" s="37" t="e">
        <f>#REF!</f>
        <v>#REF!</v>
      </c>
      <c r="X6" s="37" t="e">
        <f>#REF!</f>
        <v>#REF!</v>
      </c>
      <c r="Y6" s="36" t="e">
        <f>#REF!</f>
        <v>#REF!</v>
      </c>
      <c r="Z6" s="37" t="e">
        <f>#REF!</f>
        <v>#REF!</v>
      </c>
      <c r="AA6" s="42" t="s">
        <v>153</v>
      </c>
      <c r="AB6" s="36" t="e">
        <f>#REF!</f>
        <v>#REF!</v>
      </c>
      <c r="AC6" s="36" t="e">
        <f>#REF!</f>
        <v>#REF!</v>
      </c>
      <c r="AD6" s="36" t="e">
        <f>#REF!</f>
        <v>#REF!</v>
      </c>
      <c r="AE6" s="37" t="e">
        <f>#REF!</f>
        <v>#REF!</v>
      </c>
      <c r="AF6" s="37" t="e">
        <f>#REF!</f>
        <v>#REF!</v>
      </c>
      <c r="AG6" s="37" t="e">
        <f>#REF!</f>
        <v>#REF!</v>
      </c>
      <c r="AH6" s="36" t="e">
        <f>#REF!</f>
        <v>#REF!</v>
      </c>
      <c r="AI6" s="37" t="e">
        <f>#REF!</f>
        <v>#REF!</v>
      </c>
      <c r="AJ6" s="42" t="s">
        <v>154</v>
      </c>
      <c r="AK6" s="36" t="e">
        <f>#REF!</f>
        <v>#REF!</v>
      </c>
      <c r="AL6" s="36" t="e">
        <f>#REF!</f>
        <v>#REF!</v>
      </c>
      <c r="AM6" s="36" t="e">
        <f>#REF!</f>
        <v>#REF!</v>
      </c>
      <c r="AN6" s="37" t="e">
        <f>#REF!</f>
        <v>#REF!</v>
      </c>
      <c r="AO6" s="37" t="e">
        <f>#REF!</f>
        <v>#REF!</v>
      </c>
      <c r="AP6" s="37" t="e">
        <f>#REF!</f>
        <v>#REF!</v>
      </c>
      <c r="AQ6" s="36" t="e">
        <f>#REF!</f>
        <v>#REF!</v>
      </c>
      <c r="AR6" s="37" t="e">
        <f>#REF!</f>
        <v>#REF!</v>
      </c>
      <c r="AS6" s="42" t="s">
        <v>155</v>
      </c>
      <c r="AT6" s="36" t="e">
        <f>#REF!</f>
        <v>#REF!</v>
      </c>
      <c r="AU6" s="36" t="e">
        <f>#REF!</f>
        <v>#REF!</v>
      </c>
      <c r="AV6" s="36" t="e">
        <f>#REF!</f>
        <v>#REF!</v>
      </c>
      <c r="AW6" s="37" t="e">
        <f>#REF!</f>
        <v>#REF!</v>
      </c>
      <c r="AX6" s="37" t="e">
        <f>#REF!</f>
        <v>#REF!</v>
      </c>
      <c r="AY6" s="37" t="e">
        <f>#REF!</f>
        <v>#REF!</v>
      </c>
      <c r="AZ6" s="36" t="e">
        <f>#REF!</f>
        <v>#REF!</v>
      </c>
      <c r="BA6" s="37" t="e">
        <f>#REF!</f>
        <v>#REF!</v>
      </c>
    </row>
    <row r="7" spans="1:53" x14ac:dyDescent="0.45">
      <c r="A7" s="31">
        <v>4</v>
      </c>
      <c r="B7" s="132" t="e">
        <f>#REF!</f>
        <v>#REF!</v>
      </c>
      <c r="C7" s="40" t="e">
        <f>#REF!</f>
        <v>#REF!</v>
      </c>
      <c r="D7" s="40" t="e">
        <f>#REF!</f>
        <v>#REF!</v>
      </c>
      <c r="E7" s="40" t="e">
        <f>#REF!</f>
        <v>#REF!</v>
      </c>
      <c r="F7" s="40" t="e">
        <f>#REF!</f>
        <v>#REF!</v>
      </c>
      <c r="G7" s="40" t="e">
        <f>#REF!</f>
        <v>#REF!</v>
      </c>
      <c r="H7" s="40"/>
      <c r="I7" s="42" t="s">
        <v>156</v>
      </c>
      <c r="J7" s="34" t="e">
        <f>#REF!</f>
        <v>#REF!</v>
      </c>
      <c r="K7" s="34" t="e">
        <f>#REF!</f>
        <v>#REF!</v>
      </c>
      <c r="L7" s="34" t="e">
        <f>#REF!</f>
        <v>#REF!</v>
      </c>
      <c r="M7" s="35" t="e">
        <f>#REF!</f>
        <v>#REF!</v>
      </c>
      <c r="N7" s="35" t="e">
        <f>#REF!</f>
        <v>#REF!</v>
      </c>
      <c r="O7" s="35" t="e">
        <f>#REF!</f>
        <v>#REF!</v>
      </c>
      <c r="P7" s="34" t="e">
        <f>#REF!</f>
        <v>#REF!</v>
      </c>
      <c r="Q7" s="35" t="e">
        <f>#REF!</f>
        <v>#REF!</v>
      </c>
      <c r="R7" s="42" t="s">
        <v>157</v>
      </c>
      <c r="S7" s="36" t="e">
        <f>#REF!</f>
        <v>#REF!</v>
      </c>
      <c r="T7" s="36" t="e">
        <f>#REF!</f>
        <v>#REF!</v>
      </c>
      <c r="U7" s="36" t="e">
        <f>#REF!</f>
        <v>#REF!</v>
      </c>
      <c r="V7" s="37" t="e">
        <f>#REF!</f>
        <v>#REF!</v>
      </c>
      <c r="W7" s="37" t="e">
        <f>#REF!</f>
        <v>#REF!</v>
      </c>
      <c r="X7" s="37" t="e">
        <f>#REF!</f>
        <v>#REF!</v>
      </c>
      <c r="Y7" s="36" t="e">
        <f>#REF!</f>
        <v>#REF!</v>
      </c>
      <c r="Z7" s="37" t="e">
        <f>#REF!</f>
        <v>#REF!</v>
      </c>
      <c r="AA7" s="42" t="s">
        <v>158</v>
      </c>
      <c r="AB7" s="36" t="e">
        <f>#REF!</f>
        <v>#REF!</v>
      </c>
      <c r="AC7" s="36" t="e">
        <f>#REF!</f>
        <v>#REF!</v>
      </c>
      <c r="AD7" s="36" t="e">
        <f>#REF!</f>
        <v>#REF!</v>
      </c>
      <c r="AE7" s="37" t="e">
        <f>#REF!</f>
        <v>#REF!</v>
      </c>
      <c r="AF7" s="37" t="e">
        <f>#REF!</f>
        <v>#REF!</v>
      </c>
      <c r="AG7" s="37" t="e">
        <f>#REF!</f>
        <v>#REF!</v>
      </c>
      <c r="AH7" s="36" t="e">
        <f>#REF!</f>
        <v>#REF!</v>
      </c>
      <c r="AI7" s="37" t="e">
        <f>#REF!</f>
        <v>#REF!</v>
      </c>
      <c r="AJ7" s="42" t="s">
        <v>159</v>
      </c>
      <c r="AK7" s="36" t="e">
        <f>#REF!</f>
        <v>#REF!</v>
      </c>
      <c r="AL7" s="36" t="e">
        <f>#REF!</f>
        <v>#REF!</v>
      </c>
      <c r="AM7" s="36" t="e">
        <f>#REF!</f>
        <v>#REF!</v>
      </c>
      <c r="AN7" s="37" t="e">
        <f>#REF!</f>
        <v>#REF!</v>
      </c>
      <c r="AO7" s="37" t="e">
        <f>#REF!</f>
        <v>#REF!</v>
      </c>
      <c r="AP7" s="37" t="e">
        <f>#REF!</f>
        <v>#REF!</v>
      </c>
      <c r="AQ7" s="36" t="e">
        <f>#REF!</f>
        <v>#REF!</v>
      </c>
      <c r="AR7" s="37" t="e">
        <f>#REF!</f>
        <v>#REF!</v>
      </c>
      <c r="AS7" s="42" t="s">
        <v>160</v>
      </c>
      <c r="AT7" s="36" t="e">
        <f>#REF!</f>
        <v>#REF!</v>
      </c>
      <c r="AU7" s="36" t="e">
        <f>#REF!</f>
        <v>#REF!</v>
      </c>
      <c r="AV7" s="36" t="e">
        <f>#REF!</f>
        <v>#REF!</v>
      </c>
      <c r="AW7" s="37" t="e">
        <f>#REF!</f>
        <v>#REF!</v>
      </c>
      <c r="AX7" s="37" t="e">
        <f>#REF!</f>
        <v>#REF!</v>
      </c>
      <c r="AY7" s="37" t="e">
        <f>#REF!</f>
        <v>#REF!</v>
      </c>
      <c r="AZ7" s="36" t="e">
        <f>#REF!</f>
        <v>#REF!</v>
      </c>
      <c r="BA7" s="37" t="e">
        <f>#REF!</f>
        <v>#REF!</v>
      </c>
    </row>
    <row r="8" spans="1:53" x14ac:dyDescent="0.45">
      <c r="A8" s="31">
        <v>5</v>
      </c>
      <c r="B8" s="132" t="e">
        <f>#REF!</f>
        <v>#REF!</v>
      </c>
      <c r="C8" s="40" t="e">
        <f>#REF!</f>
        <v>#REF!</v>
      </c>
      <c r="D8" s="40" t="e">
        <f>#REF!</f>
        <v>#REF!</v>
      </c>
      <c r="E8" s="40" t="e">
        <f>#REF!</f>
        <v>#REF!</v>
      </c>
      <c r="F8" s="40" t="e">
        <f>#REF!</f>
        <v>#REF!</v>
      </c>
      <c r="G8" s="40" t="e">
        <f>#REF!</f>
        <v>#REF!</v>
      </c>
      <c r="H8" s="40"/>
      <c r="I8" s="42" t="s">
        <v>161</v>
      </c>
      <c r="J8" s="34" t="e">
        <f>#REF!</f>
        <v>#REF!</v>
      </c>
      <c r="K8" s="34" t="e">
        <f>#REF!</f>
        <v>#REF!</v>
      </c>
      <c r="L8" s="34" t="e">
        <f>#REF!</f>
        <v>#REF!</v>
      </c>
      <c r="M8" s="35" t="e">
        <f>#REF!</f>
        <v>#REF!</v>
      </c>
      <c r="N8" s="35" t="e">
        <f>#REF!</f>
        <v>#REF!</v>
      </c>
      <c r="O8" s="35" t="e">
        <f>#REF!</f>
        <v>#REF!</v>
      </c>
      <c r="P8" s="34" t="e">
        <f>#REF!</f>
        <v>#REF!</v>
      </c>
      <c r="Q8" s="35" t="e">
        <f>#REF!</f>
        <v>#REF!</v>
      </c>
      <c r="R8" s="42" t="s">
        <v>162</v>
      </c>
      <c r="S8" s="36" t="e">
        <f>#REF!</f>
        <v>#REF!</v>
      </c>
      <c r="T8" s="36" t="e">
        <f>#REF!</f>
        <v>#REF!</v>
      </c>
      <c r="U8" s="36" t="e">
        <f>#REF!</f>
        <v>#REF!</v>
      </c>
      <c r="V8" s="37" t="e">
        <f>#REF!</f>
        <v>#REF!</v>
      </c>
      <c r="W8" s="37" t="e">
        <f>#REF!</f>
        <v>#REF!</v>
      </c>
      <c r="X8" s="37" t="e">
        <f>#REF!</f>
        <v>#REF!</v>
      </c>
      <c r="Y8" s="36" t="e">
        <f>#REF!</f>
        <v>#REF!</v>
      </c>
      <c r="Z8" s="37" t="e">
        <f>#REF!</f>
        <v>#REF!</v>
      </c>
      <c r="AA8" s="42" t="s">
        <v>163</v>
      </c>
      <c r="AB8" s="36" t="e">
        <f>#REF!</f>
        <v>#REF!</v>
      </c>
      <c r="AC8" s="36" t="e">
        <f>#REF!</f>
        <v>#REF!</v>
      </c>
      <c r="AD8" s="36" t="e">
        <f>#REF!</f>
        <v>#REF!</v>
      </c>
      <c r="AE8" s="37" t="e">
        <f>#REF!</f>
        <v>#REF!</v>
      </c>
      <c r="AF8" s="37" t="e">
        <f>#REF!</f>
        <v>#REF!</v>
      </c>
      <c r="AG8" s="37" t="e">
        <f>#REF!</f>
        <v>#REF!</v>
      </c>
      <c r="AH8" s="36" t="e">
        <f>#REF!</f>
        <v>#REF!</v>
      </c>
      <c r="AI8" s="37" t="e">
        <f>#REF!</f>
        <v>#REF!</v>
      </c>
      <c r="AJ8" s="42" t="s">
        <v>164</v>
      </c>
      <c r="AK8" s="36" t="e">
        <f>#REF!</f>
        <v>#REF!</v>
      </c>
      <c r="AL8" s="36" t="e">
        <f>#REF!</f>
        <v>#REF!</v>
      </c>
      <c r="AM8" s="36" t="e">
        <f>#REF!</f>
        <v>#REF!</v>
      </c>
      <c r="AN8" s="37" t="e">
        <f>#REF!</f>
        <v>#REF!</v>
      </c>
      <c r="AO8" s="37" t="e">
        <f>#REF!</f>
        <v>#REF!</v>
      </c>
      <c r="AP8" s="37" t="e">
        <f>#REF!</f>
        <v>#REF!</v>
      </c>
      <c r="AQ8" s="36" t="e">
        <f>#REF!</f>
        <v>#REF!</v>
      </c>
      <c r="AR8" s="37" t="e">
        <f>#REF!</f>
        <v>#REF!</v>
      </c>
      <c r="AS8" s="42" t="s">
        <v>165</v>
      </c>
      <c r="AT8" s="36" t="e">
        <f>#REF!</f>
        <v>#REF!</v>
      </c>
      <c r="AU8" s="36" t="e">
        <f>#REF!</f>
        <v>#REF!</v>
      </c>
      <c r="AV8" s="36" t="e">
        <f>#REF!</f>
        <v>#REF!</v>
      </c>
      <c r="AW8" s="37" t="e">
        <f>#REF!</f>
        <v>#REF!</v>
      </c>
      <c r="AX8" s="37" t="e">
        <f>#REF!</f>
        <v>#REF!</v>
      </c>
      <c r="AY8" s="37" t="e">
        <f>#REF!</f>
        <v>#REF!</v>
      </c>
      <c r="AZ8" s="36" t="e">
        <f>#REF!</f>
        <v>#REF!</v>
      </c>
      <c r="BA8" s="37" t="e">
        <f>#REF!</f>
        <v>#REF!</v>
      </c>
    </row>
    <row r="9" spans="1:53" x14ac:dyDescent="0.45">
      <c r="A9" s="31">
        <v>6</v>
      </c>
      <c r="B9" s="132" t="e">
        <f>#REF!</f>
        <v>#REF!</v>
      </c>
      <c r="C9" s="40" t="e">
        <f>#REF!</f>
        <v>#REF!</v>
      </c>
      <c r="D9" s="40" t="e">
        <f>#REF!</f>
        <v>#REF!</v>
      </c>
      <c r="E9" s="40" t="e">
        <f>#REF!</f>
        <v>#REF!</v>
      </c>
      <c r="F9" s="40" t="e">
        <f>#REF!</f>
        <v>#REF!</v>
      </c>
      <c r="G9" s="40" t="e">
        <f>#REF!</f>
        <v>#REF!</v>
      </c>
      <c r="H9" s="40"/>
      <c r="I9" s="42" t="s">
        <v>166</v>
      </c>
      <c r="J9" s="34" t="e">
        <f>#REF!</f>
        <v>#REF!</v>
      </c>
      <c r="K9" s="34" t="e">
        <f>#REF!</f>
        <v>#REF!</v>
      </c>
      <c r="L9" s="34" t="e">
        <f>#REF!</f>
        <v>#REF!</v>
      </c>
      <c r="M9" s="35" t="e">
        <f>#REF!</f>
        <v>#REF!</v>
      </c>
      <c r="N9" s="35" t="e">
        <f>#REF!</f>
        <v>#REF!</v>
      </c>
      <c r="O9" s="35" t="e">
        <f>#REF!</f>
        <v>#REF!</v>
      </c>
      <c r="P9" s="34" t="e">
        <f>#REF!</f>
        <v>#REF!</v>
      </c>
      <c r="Q9" s="35" t="e">
        <f>#REF!</f>
        <v>#REF!</v>
      </c>
      <c r="R9" s="42" t="s">
        <v>167</v>
      </c>
      <c r="S9" s="36" t="e">
        <f>#REF!</f>
        <v>#REF!</v>
      </c>
      <c r="T9" s="36" t="e">
        <f>#REF!</f>
        <v>#REF!</v>
      </c>
      <c r="U9" s="36" t="e">
        <f>#REF!</f>
        <v>#REF!</v>
      </c>
      <c r="V9" s="37" t="e">
        <f>#REF!</f>
        <v>#REF!</v>
      </c>
      <c r="W9" s="37" t="e">
        <f>#REF!</f>
        <v>#REF!</v>
      </c>
      <c r="X9" s="37" t="e">
        <f>#REF!</f>
        <v>#REF!</v>
      </c>
      <c r="Y9" s="36" t="e">
        <f>#REF!</f>
        <v>#REF!</v>
      </c>
      <c r="Z9" s="37" t="e">
        <f>#REF!</f>
        <v>#REF!</v>
      </c>
      <c r="AA9" s="42" t="s">
        <v>168</v>
      </c>
      <c r="AB9" s="36" t="e">
        <f>#REF!</f>
        <v>#REF!</v>
      </c>
      <c r="AC9" s="36" t="e">
        <f>#REF!</f>
        <v>#REF!</v>
      </c>
      <c r="AD9" s="36" t="e">
        <f>#REF!</f>
        <v>#REF!</v>
      </c>
      <c r="AE9" s="37" t="e">
        <f>#REF!</f>
        <v>#REF!</v>
      </c>
      <c r="AF9" s="37" t="e">
        <f>#REF!</f>
        <v>#REF!</v>
      </c>
      <c r="AG9" s="37" t="e">
        <f>#REF!</f>
        <v>#REF!</v>
      </c>
      <c r="AH9" s="36" t="e">
        <f>#REF!</f>
        <v>#REF!</v>
      </c>
      <c r="AI9" s="37" t="e">
        <f>#REF!</f>
        <v>#REF!</v>
      </c>
      <c r="AJ9" s="42" t="s">
        <v>169</v>
      </c>
      <c r="AK9" s="36" t="e">
        <f>#REF!</f>
        <v>#REF!</v>
      </c>
      <c r="AL9" s="36" t="e">
        <f>#REF!</f>
        <v>#REF!</v>
      </c>
      <c r="AM9" s="36" t="e">
        <f>#REF!</f>
        <v>#REF!</v>
      </c>
      <c r="AN9" s="37" t="e">
        <f>#REF!</f>
        <v>#REF!</v>
      </c>
      <c r="AO9" s="37" t="e">
        <f>#REF!</f>
        <v>#REF!</v>
      </c>
      <c r="AP9" s="37" t="e">
        <f>#REF!</f>
        <v>#REF!</v>
      </c>
      <c r="AQ9" s="36" t="e">
        <f>#REF!</f>
        <v>#REF!</v>
      </c>
      <c r="AR9" s="37" t="e">
        <f>#REF!</f>
        <v>#REF!</v>
      </c>
      <c r="AS9" s="42" t="s">
        <v>170</v>
      </c>
      <c r="AT9" s="36" t="e">
        <f>#REF!</f>
        <v>#REF!</v>
      </c>
      <c r="AU9" s="36" t="e">
        <f>#REF!</f>
        <v>#REF!</v>
      </c>
      <c r="AV9" s="36" t="e">
        <f>#REF!</f>
        <v>#REF!</v>
      </c>
      <c r="AW9" s="37" t="e">
        <f>#REF!</f>
        <v>#REF!</v>
      </c>
      <c r="AX9" s="37" t="e">
        <f>#REF!</f>
        <v>#REF!</v>
      </c>
      <c r="AY9" s="37" t="e">
        <f>#REF!</f>
        <v>#REF!</v>
      </c>
      <c r="AZ9" s="36" t="e">
        <f>#REF!</f>
        <v>#REF!</v>
      </c>
      <c r="BA9" s="37" t="e">
        <f>#REF!</f>
        <v>#REF!</v>
      </c>
    </row>
    <row r="10" spans="1:53" x14ac:dyDescent="0.45">
      <c r="A10" s="31">
        <v>7</v>
      </c>
      <c r="B10" s="132" t="e">
        <f>#REF!</f>
        <v>#REF!</v>
      </c>
      <c r="C10" s="40" t="e">
        <f>#REF!</f>
        <v>#REF!</v>
      </c>
      <c r="D10" s="40" t="e">
        <f>#REF!</f>
        <v>#REF!</v>
      </c>
      <c r="E10" s="40" t="e">
        <f>#REF!</f>
        <v>#REF!</v>
      </c>
      <c r="F10" s="40" t="e">
        <f>#REF!</f>
        <v>#REF!</v>
      </c>
      <c r="G10" s="40" t="e">
        <f>#REF!</f>
        <v>#REF!</v>
      </c>
      <c r="H10" s="40"/>
      <c r="I10" s="42" t="s">
        <v>171</v>
      </c>
      <c r="J10" s="34" t="e">
        <f>#REF!</f>
        <v>#REF!</v>
      </c>
      <c r="K10" s="34" t="e">
        <f>#REF!</f>
        <v>#REF!</v>
      </c>
      <c r="L10" s="34" t="e">
        <f>#REF!</f>
        <v>#REF!</v>
      </c>
      <c r="M10" s="35" t="e">
        <f>#REF!</f>
        <v>#REF!</v>
      </c>
      <c r="N10" s="35" t="e">
        <f>#REF!</f>
        <v>#REF!</v>
      </c>
      <c r="O10" s="35" t="e">
        <f>#REF!</f>
        <v>#REF!</v>
      </c>
      <c r="P10" s="34" t="e">
        <f>#REF!</f>
        <v>#REF!</v>
      </c>
      <c r="Q10" s="35" t="e">
        <f>#REF!</f>
        <v>#REF!</v>
      </c>
      <c r="R10" s="42" t="s">
        <v>172</v>
      </c>
      <c r="S10" s="36" t="e">
        <f>#REF!</f>
        <v>#REF!</v>
      </c>
      <c r="T10" s="36" t="e">
        <f>#REF!</f>
        <v>#REF!</v>
      </c>
      <c r="U10" s="36" t="e">
        <f>#REF!</f>
        <v>#REF!</v>
      </c>
      <c r="V10" s="37" t="e">
        <f>#REF!</f>
        <v>#REF!</v>
      </c>
      <c r="W10" s="37" t="e">
        <f>#REF!</f>
        <v>#REF!</v>
      </c>
      <c r="X10" s="37" t="e">
        <f>#REF!</f>
        <v>#REF!</v>
      </c>
      <c r="Y10" s="36" t="e">
        <f>#REF!</f>
        <v>#REF!</v>
      </c>
      <c r="Z10" s="37" t="e">
        <f>#REF!</f>
        <v>#REF!</v>
      </c>
      <c r="AA10" s="42" t="s">
        <v>173</v>
      </c>
      <c r="AB10" s="36" t="e">
        <f>#REF!</f>
        <v>#REF!</v>
      </c>
      <c r="AC10" s="36" t="e">
        <f>#REF!</f>
        <v>#REF!</v>
      </c>
      <c r="AD10" s="36" t="e">
        <f>#REF!</f>
        <v>#REF!</v>
      </c>
      <c r="AE10" s="37" t="e">
        <f>#REF!</f>
        <v>#REF!</v>
      </c>
      <c r="AF10" s="37" t="e">
        <f>#REF!</f>
        <v>#REF!</v>
      </c>
      <c r="AG10" s="37" t="e">
        <f>#REF!</f>
        <v>#REF!</v>
      </c>
      <c r="AH10" s="36" t="e">
        <f>#REF!</f>
        <v>#REF!</v>
      </c>
      <c r="AI10" s="37" t="e">
        <f>#REF!</f>
        <v>#REF!</v>
      </c>
      <c r="AJ10" s="42" t="s">
        <v>174</v>
      </c>
      <c r="AK10" s="36" t="e">
        <f>#REF!</f>
        <v>#REF!</v>
      </c>
      <c r="AL10" s="36" t="e">
        <f>#REF!</f>
        <v>#REF!</v>
      </c>
      <c r="AM10" s="36" t="e">
        <f>#REF!</f>
        <v>#REF!</v>
      </c>
      <c r="AN10" s="37" t="e">
        <f>#REF!</f>
        <v>#REF!</v>
      </c>
      <c r="AO10" s="37" t="e">
        <f>#REF!</f>
        <v>#REF!</v>
      </c>
      <c r="AP10" s="37" t="e">
        <f>#REF!</f>
        <v>#REF!</v>
      </c>
      <c r="AQ10" s="36" t="e">
        <f>#REF!</f>
        <v>#REF!</v>
      </c>
      <c r="AR10" s="37" t="e">
        <f>#REF!</f>
        <v>#REF!</v>
      </c>
      <c r="AS10" s="42" t="s">
        <v>175</v>
      </c>
      <c r="AT10" s="36" t="e">
        <f>#REF!</f>
        <v>#REF!</v>
      </c>
      <c r="AU10" s="36" t="e">
        <f>#REF!</f>
        <v>#REF!</v>
      </c>
      <c r="AV10" s="36" t="e">
        <f>#REF!</f>
        <v>#REF!</v>
      </c>
      <c r="AW10" s="37" t="e">
        <f>#REF!</f>
        <v>#REF!</v>
      </c>
      <c r="AX10" s="37" t="e">
        <f>#REF!</f>
        <v>#REF!</v>
      </c>
      <c r="AY10" s="37" t="e">
        <f>#REF!</f>
        <v>#REF!</v>
      </c>
      <c r="AZ10" s="36" t="e">
        <f>#REF!</f>
        <v>#REF!</v>
      </c>
      <c r="BA10" s="37" t="e">
        <f>#REF!</f>
        <v>#REF!</v>
      </c>
    </row>
    <row r="11" spans="1:53" x14ac:dyDescent="0.45">
      <c r="A11" s="31">
        <v>8</v>
      </c>
      <c r="B11" s="132" t="e">
        <f>#REF!</f>
        <v>#REF!</v>
      </c>
      <c r="C11" s="40" t="e">
        <f>#REF!</f>
        <v>#REF!</v>
      </c>
      <c r="D11" s="40" t="e">
        <f>#REF!</f>
        <v>#REF!</v>
      </c>
      <c r="E11" s="40" t="e">
        <f>#REF!</f>
        <v>#REF!</v>
      </c>
      <c r="F11" s="40" t="e">
        <f>#REF!</f>
        <v>#REF!</v>
      </c>
      <c r="G11" s="40" t="e">
        <f>#REF!</f>
        <v>#REF!</v>
      </c>
      <c r="H11" s="40"/>
      <c r="I11" s="42" t="s">
        <v>176</v>
      </c>
      <c r="J11" s="34" t="e">
        <f>#REF!</f>
        <v>#REF!</v>
      </c>
      <c r="K11" s="34" t="e">
        <f>#REF!</f>
        <v>#REF!</v>
      </c>
      <c r="L11" s="34" t="e">
        <f>#REF!</f>
        <v>#REF!</v>
      </c>
      <c r="M11" s="35" t="e">
        <f>#REF!</f>
        <v>#REF!</v>
      </c>
      <c r="N11" s="35" t="e">
        <f>#REF!</f>
        <v>#REF!</v>
      </c>
      <c r="O11" s="35" t="e">
        <f>#REF!</f>
        <v>#REF!</v>
      </c>
      <c r="P11" s="34" t="e">
        <f>#REF!</f>
        <v>#REF!</v>
      </c>
      <c r="Q11" s="35" t="e">
        <f>#REF!</f>
        <v>#REF!</v>
      </c>
      <c r="R11" s="42" t="s">
        <v>177</v>
      </c>
      <c r="S11" s="36" t="e">
        <f>#REF!</f>
        <v>#REF!</v>
      </c>
      <c r="T11" s="36" t="e">
        <f>#REF!</f>
        <v>#REF!</v>
      </c>
      <c r="U11" s="36" t="e">
        <f>#REF!</f>
        <v>#REF!</v>
      </c>
      <c r="V11" s="37" t="e">
        <f>#REF!</f>
        <v>#REF!</v>
      </c>
      <c r="W11" s="37" t="e">
        <f>#REF!</f>
        <v>#REF!</v>
      </c>
      <c r="X11" s="37" t="e">
        <f>#REF!</f>
        <v>#REF!</v>
      </c>
      <c r="Y11" s="36" t="e">
        <f>#REF!</f>
        <v>#REF!</v>
      </c>
      <c r="Z11" s="37" t="e">
        <f>#REF!</f>
        <v>#REF!</v>
      </c>
      <c r="AA11" s="42" t="s">
        <v>178</v>
      </c>
      <c r="AB11" s="36" t="e">
        <f>#REF!</f>
        <v>#REF!</v>
      </c>
      <c r="AC11" s="36" t="e">
        <f>#REF!</f>
        <v>#REF!</v>
      </c>
      <c r="AD11" s="36" t="e">
        <f>#REF!</f>
        <v>#REF!</v>
      </c>
      <c r="AE11" s="37" t="e">
        <f>#REF!</f>
        <v>#REF!</v>
      </c>
      <c r="AF11" s="37" t="e">
        <f>#REF!</f>
        <v>#REF!</v>
      </c>
      <c r="AG11" s="37" t="e">
        <f>#REF!</f>
        <v>#REF!</v>
      </c>
      <c r="AH11" s="36" t="e">
        <f>#REF!</f>
        <v>#REF!</v>
      </c>
      <c r="AI11" s="37" t="e">
        <f>#REF!</f>
        <v>#REF!</v>
      </c>
      <c r="AJ11" s="42" t="s">
        <v>179</v>
      </c>
      <c r="AK11" s="36" t="e">
        <f>#REF!</f>
        <v>#REF!</v>
      </c>
      <c r="AL11" s="36" t="e">
        <f>#REF!</f>
        <v>#REF!</v>
      </c>
      <c r="AM11" s="36" t="e">
        <f>#REF!</f>
        <v>#REF!</v>
      </c>
      <c r="AN11" s="37" t="e">
        <f>#REF!</f>
        <v>#REF!</v>
      </c>
      <c r="AO11" s="37" t="e">
        <f>#REF!</f>
        <v>#REF!</v>
      </c>
      <c r="AP11" s="37" t="e">
        <f>#REF!</f>
        <v>#REF!</v>
      </c>
      <c r="AQ11" s="36" t="e">
        <f>#REF!</f>
        <v>#REF!</v>
      </c>
      <c r="AR11" s="37" t="e">
        <f>#REF!</f>
        <v>#REF!</v>
      </c>
      <c r="AS11" s="42" t="s">
        <v>180</v>
      </c>
      <c r="AT11" s="36" t="e">
        <f>#REF!</f>
        <v>#REF!</v>
      </c>
      <c r="AU11" s="36" t="e">
        <f>#REF!</f>
        <v>#REF!</v>
      </c>
      <c r="AV11" s="36" t="e">
        <f>#REF!</f>
        <v>#REF!</v>
      </c>
      <c r="AW11" s="37" t="e">
        <f>#REF!</f>
        <v>#REF!</v>
      </c>
      <c r="AX11" s="37" t="e">
        <f>#REF!</f>
        <v>#REF!</v>
      </c>
      <c r="AY11" s="37" t="e">
        <f>#REF!</f>
        <v>#REF!</v>
      </c>
      <c r="AZ11" s="36" t="e">
        <f>#REF!</f>
        <v>#REF!</v>
      </c>
      <c r="BA11" s="37" t="e">
        <f>#REF!</f>
        <v>#REF!</v>
      </c>
    </row>
    <row r="12" spans="1:53" x14ac:dyDescent="0.45">
      <c r="A12" s="31">
        <v>9</v>
      </c>
      <c r="B12" s="132" t="e">
        <f>#REF!</f>
        <v>#REF!</v>
      </c>
      <c r="C12" s="40" t="e">
        <f>#REF!</f>
        <v>#REF!</v>
      </c>
      <c r="D12" s="40" t="e">
        <f>#REF!</f>
        <v>#REF!</v>
      </c>
      <c r="E12" s="40" t="e">
        <f>#REF!</f>
        <v>#REF!</v>
      </c>
      <c r="F12" s="40" t="e">
        <f>#REF!</f>
        <v>#REF!</v>
      </c>
      <c r="G12" s="40" t="e">
        <f>#REF!</f>
        <v>#REF!</v>
      </c>
      <c r="H12" s="40"/>
      <c r="I12" s="42" t="s">
        <v>181</v>
      </c>
      <c r="J12" s="34" t="e">
        <f>#REF!</f>
        <v>#REF!</v>
      </c>
      <c r="K12" s="34" t="e">
        <f>#REF!</f>
        <v>#REF!</v>
      </c>
      <c r="L12" s="34" t="e">
        <f>#REF!</f>
        <v>#REF!</v>
      </c>
      <c r="M12" s="35" t="e">
        <f>#REF!</f>
        <v>#REF!</v>
      </c>
      <c r="N12" s="35" t="e">
        <f>#REF!</f>
        <v>#REF!</v>
      </c>
      <c r="O12" s="35" t="e">
        <f>#REF!</f>
        <v>#REF!</v>
      </c>
      <c r="P12" s="34" t="e">
        <f>#REF!</f>
        <v>#REF!</v>
      </c>
      <c r="Q12" s="35" t="e">
        <f>#REF!</f>
        <v>#REF!</v>
      </c>
      <c r="R12" s="42" t="s">
        <v>182</v>
      </c>
      <c r="S12" s="36" t="e">
        <f>#REF!</f>
        <v>#REF!</v>
      </c>
      <c r="T12" s="36" t="e">
        <f>#REF!</f>
        <v>#REF!</v>
      </c>
      <c r="U12" s="36" t="e">
        <f>#REF!</f>
        <v>#REF!</v>
      </c>
      <c r="V12" s="37" t="e">
        <f>#REF!</f>
        <v>#REF!</v>
      </c>
      <c r="W12" s="37" t="e">
        <f>#REF!</f>
        <v>#REF!</v>
      </c>
      <c r="X12" s="37" t="e">
        <f>#REF!</f>
        <v>#REF!</v>
      </c>
      <c r="Y12" s="36" t="e">
        <f>#REF!</f>
        <v>#REF!</v>
      </c>
      <c r="Z12" s="37" t="e">
        <f>#REF!</f>
        <v>#REF!</v>
      </c>
      <c r="AA12" s="42" t="s">
        <v>183</v>
      </c>
      <c r="AB12" s="36" t="e">
        <f>#REF!</f>
        <v>#REF!</v>
      </c>
      <c r="AC12" s="36" t="e">
        <f>#REF!</f>
        <v>#REF!</v>
      </c>
      <c r="AD12" s="36" t="e">
        <f>#REF!</f>
        <v>#REF!</v>
      </c>
      <c r="AE12" s="37" t="e">
        <f>#REF!</f>
        <v>#REF!</v>
      </c>
      <c r="AF12" s="37" t="e">
        <f>#REF!</f>
        <v>#REF!</v>
      </c>
      <c r="AG12" s="37" t="e">
        <f>#REF!</f>
        <v>#REF!</v>
      </c>
      <c r="AH12" s="36" t="e">
        <f>#REF!</f>
        <v>#REF!</v>
      </c>
      <c r="AI12" s="37" t="e">
        <f>#REF!</f>
        <v>#REF!</v>
      </c>
      <c r="AJ12" s="42" t="s">
        <v>184</v>
      </c>
      <c r="AK12" s="36" t="e">
        <f>#REF!</f>
        <v>#REF!</v>
      </c>
      <c r="AL12" s="36" t="e">
        <f>#REF!</f>
        <v>#REF!</v>
      </c>
      <c r="AM12" s="36" t="e">
        <f>#REF!</f>
        <v>#REF!</v>
      </c>
      <c r="AN12" s="37" t="e">
        <f>#REF!</f>
        <v>#REF!</v>
      </c>
      <c r="AO12" s="37" t="e">
        <f>#REF!</f>
        <v>#REF!</v>
      </c>
      <c r="AP12" s="37" t="e">
        <f>#REF!</f>
        <v>#REF!</v>
      </c>
      <c r="AQ12" s="36" t="e">
        <f>#REF!</f>
        <v>#REF!</v>
      </c>
      <c r="AR12" s="37" t="e">
        <f>#REF!</f>
        <v>#REF!</v>
      </c>
      <c r="AS12" s="42" t="s">
        <v>185</v>
      </c>
      <c r="AT12" s="36" t="e">
        <f>#REF!</f>
        <v>#REF!</v>
      </c>
      <c r="AU12" s="36" t="e">
        <f>#REF!</f>
        <v>#REF!</v>
      </c>
      <c r="AV12" s="36" t="e">
        <f>#REF!</f>
        <v>#REF!</v>
      </c>
      <c r="AW12" s="37" t="e">
        <f>#REF!</f>
        <v>#REF!</v>
      </c>
      <c r="AX12" s="37" t="e">
        <f>#REF!</f>
        <v>#REF!</v>
      </c>
      <c r="AY12" s="37" t="e">
        <f>#REF!</f>
        <v>#REF!</v>
      </c>
      <c r="AZ12" s="36" t="e">
        <f>#REF!</f>
        <v>#REF!</v>
      </c>
      <c r="BA12" s="37" t="e">
        <f>#REF!</f>
        <v>#REF!</v>
      </c>
    </row>
    <row r="13" spans="1:53" ht="20.399999999999999" thickBot="1" x14ac:dyDescent="0.5">
      <c r="A13" s="31">
        <v>10</v>
      </c>
      <c r="B13" s="132" t="e">
        <f>#REF!</f>
        <v>#REF!</v>
      </c>
      <c r="C13" s="40" t="e">
        <f>#REF!</f>
        <v>#REF!</v>
      </c>
      <c r="D13" s="40" t="e">
        <f>#REF!</f>
        <v>#REF!</v>
      </c>
      <c r="E13" s="40" t="e">
        <f>#REF!</f>
        <v>#REF!</v>
      </c>
      <c r="F13" s="40" t="e">
        <f>#REF!</f>
        <v>#REF!</v>
      </c>
      <c r="G13" s="40" t="e">
        <f>#REF!</f>
        <v>#REF!</v>
      </c>
      <c r="H13" s="40"/>
      <c r="I13" s="43" t="s">
        <v>186</v>
      </c>
      <c r="J13" s="34" t="e">
        <f>#REF!</f>
        <v>#REF!</v>
      </c>
      <c r="K13" s="34" t="e">
        <f>#REF!</f>
        <v>#REF!</v>
      </c>
      <c r="L13" s="34" t="e">
        <f>#REF!</f>
        <v>#REF!</v>
      </c>
      <c r="M13" s="35" t="e">
        <f>#REF!</f>
        <v>#REF!</v>
      </c>
      <c r="N13" s="35" t="e">
        <f>#REF!</f>
        <v>#REF!</v>
      </c>
      <c r="O13" s="35" t="e">
        <f>#REF!</f>
        <v>#REF!</v>
      </c>
      <c r="P13" s="34" t="e">
        <f>#REF!</f>
        <v>#REF!</v>
      </c>
      <c r="Q13" s="35" t="e">
        <f>#REF!</f>
        <v>#REF!</v>
      </c>
      <c r="R13" s="43" t="s">
        <v>187</v>
      </c>
      <c r="S13" s="38" t="e">
        <f>#REF!</f>
        <v>#REF!</v>
      </c>
      <c r="T13" s="38" t="e">
        <f>#REF!</f>
        <v>#REF!</v>
      </c>
      <c r="U13" s="38" t="e">
        <f>#REF!</f>
        <v>#REF!</v>
      </c>
      <c r="V13" s="39" t="e">
        <f>#REF!</f>
        <v>#REF!</v>
      </c>
      <c r="W13" s="39" t="e">
        <f>#REF!</f>
        <v>#REF!</v>
      </c>
      <c r="X13" s="39" t="e">
        <f>#REF!</f>
        <v>#REF!</v>
      </c>
      <c r="Y13" s="38" t="e">
        <f>#REF!</f>
        <v>#REF!</v>
      </c>
      <c r="Z13" s="39" t="e">
        <f>#REF!</f>
        <v>#REF!</v>
      </c>
      <c r="AA13" s="43" t="s">
        <v>188</v>
      </c>
      <c r="AB13" s="38" t="e">
        <f>#REF!</f>
        <v>#REF!</v>
      </c>
      <c r="AC13" s="38" t="e">
        <f>#REF!</f>
        <v>#REF!</v>
      </c>
      <c r="AD13" s="38" t="e">
        <f>#REF!</f>
        <v>#REF!</v>
      </c>
      <c r="AE13" s="39" t="e">
        <f>#REF!</f>
        <v>#REF!</v>
      </c>
      <c r="AF13" s="39" t="e">
        <f>#REF!</f>
        <v>#REF!</v>
      </c>
      <c r="AG13" s="39" t="e">
        <f>#REF!</f>
        <v>#REF!</v>
      </c>
      <c r="AH13" s="38" t="e">
        <f>#REF!</f>
        <v>#REF!</v>
      </c>
      <c r="AI13" s="39" t="e">
        <f>#REF!</f>
        <v>#REF!</v>
      </c>
      <c r="AJ13" s="43" t="s">
        <v>189</v>
      </c>
      <c r="AK13" s="38" t="e">
        <f>#REF!</f>
        <v>#REF!</v>
      </c>
      <c r="AL13" s="38" t="e">
        <f>#REF!</f>
        <v>#REF!</v>
      </c>
      <c r="AM13" s="38" t="e">
        <f>#REF!</f>
        <v>#REF!</v>
      </c>
      <c r="AN13" s="39" t="e">
        <f>#REF!</f>
        <v>#REF!</v>
      </c>
      <c r="AO13" s="39" t="e">
        <f>#REF!</f>
        <v>#REF!</v>
      </c>
      <c r="AP13" s="39" t="e">
        <f>#REF!</f>
        <v>#REF!</v>
      </c>
      <c r="AQ13" s="38" t="e">
        <f>#REF!</f>
        <v>#REF!</v>
      </c>
      <c r="AR13" s="39" t="e">
        <f>#REF!</f>
        <v>#REF!</v>
      </c>
      <c r="AS13" s="43" t="s">
        <v>190</v>
      </c>
      <c r="AT13" s="38" t="e">
        <f>#REF!</f>
        <v>#REF!</v>
      </c>
      <c r="AU13" s="38" t="e">
        <f>#REF!</f>
        <v>#REF!</v>
      </c>
      <c r="AV13" s="38" t="e">
        <f>#REF!</f>
        <v>#REF!</v>
      </c>
      <c r="AW13" s="39" t="e">
        <f>#REF!</f>
        <v>#REF!</v>
      </c>
      <c r="AX13" s="39" t="e">
        <f>#REF!</f>
        <v>#REF!</v>
      </c>
      <c r="AY13" s="39" t="e">
        <f>#REF!</f>
        <v>#REF!</v>
      </c>
      <c r="AZ13" s="38" t="e">
        <f>#REF!</f>
        <v>#REF!</v>
      </c>
      <c r="BA13" s="39" t="e">
        <f>#REF!</f>
        <v>#REF!</v>
      </c>
    </row>
  </sheetData>
  <phoneticPr fontId="1"/>
  <pageMargins left="0.7" right="0.7" top="0.75" bottom="0.75" header="0.3" footer="0.3"/>
  <pageSetup paperSize="9" scale="1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B0674C-4D26-4BC8-8B36-CD5E92592039}">
  <sheetPr>
    <pageSetUpPr fitToPage="1"/>
  </sheetPr>
  <dimension ref="A1:M17"/>
  <sheetViews>
    <sheetView tabSelected="1" workbookViewId="0">
      <selection activeCell="A2" sqref="A2:M2"/>
    </sheetView>
  </sheetViews>
  <sheetFormatPr defaultRowHeight="13.2" x14ac:dyDescent="0.45"/>
  <cols>
    <col min="1" max="1" width="8.796875" style="86"/>
    <col min="2" max="2" width="17.19921875" style="86" customWidth="1"/>
    <col min="3" max="3" width="19.3984375" style="86" customWidth="1"/>
    <col min="4" max="4" width="20.296875" style="86" customWidth="1"/>
    <col min="5" max="6" width="14.59765625" style="86" customWidth="1"/>
    <col min="7" max="7" width="13.09765625" style="86" customWidth="1"/>
    <col min="8" max="12" width="13.296875" style="86" customWidth="1"/>
    <col min="13" max="13" width="17.59765625" style="86" customWidth="1"/>
    <col min="14" max="16384" width="8.796875" style="86"/>
  </cols>
  <sheetData>
    <row r="1" spans="1:13" x14ac:dyDescent="0.45">
      <c r="A1" s="114" t="s">
        <v>235</v>
      </c>
      <c r="B1" s="100"/>
    </row>
    <row r="2" spans="1:13" ht="38.4" customHeight="1" x14ac:dyDescent="0.45">
      <c r="A2" s="139" t="s">
        <v>217</v>
      </c>
      <c r="B2" s="139"/>
      <c r="C2" s="139"/>
      <c r="D2" s="139"/>
      <c r="E2" s="139"/>
      <c r="F2" s="139"/>
      <c r="G2" s="139"/>
      <c r="H2" s="139"/>
      <c r="I2" s="139"/>
      <c r="J2" s="139"/>
      <c r="K2" s="139"/>
      <c r="L2" s="139"/>
      <c r="M2" s="139"/>
    </row>
    <row r="3" spans="1:13" ht="31.2" customHeight="1" x14ac:dyDescent="0.45">
      <c r="A3" s="114"/>
      <c r="B3" s="100"/>
      <c r="G3" s="115" t="s">
        <v>22</v>
      </c>
      <c r="H3" s="136"/>
      <c r="I3" s="136"/>
      <c r="J3" s="136"/>
      <c r="K3" s="136"/>
      <c r="L3" s="136"/>
      <c r="M3" s="136"/>
    </row>
    <row r="4" spans="1:13" ht="75" customHeight="1" x14ac:dyDescent="0.45">
      <c r="A4" s="107" t="s">
        <v>23</v>
      </c>
      <c r="B4" s="116" t="s">
        <v>139</v>
      </c>
      <c r="C4" s="116" t="s">
        <v>34</v>
      </c>
      <c r="D4" s="117" t="s">
        <v>44</v>
      </c>
      <c r="E4" s="116" t="s">
        <v>0</v>
      </c>
      <c r="F4" s="116" t="s">
        <v>135</v>
      </c>
      <c r="G4" s="118" t="s">
        <v>221</v>
      </c>
      <c r="H4" s="116" t="s">
        <v>136</v>
      </c>
      <c r="I4" s="116" t="s">
        <v>137</v>
      </c>
      <c r="J4" s="116" t="s">
        <v>134</v>
      </c>
      <c r="K4" s="116" t="s">
        <v>218</v>
      </c>
      <c r="L4" s="116" t="s">
        <v>219</v>
      </c>
      <c r="M4" s="119" t="s">
        <v>220</v>
      </c>
    </row>
    <row r="5" spans="1:13" ht="45" customHeight="1" x14ac:dyDescent="0.45">
      <c r="A5" s="112">
        <v>1</v>
      </c>
      <c r="B5" s="120">
        <f ca="1">IFERROR(INDIRECT("個票"&amp;$A5&amp;"！＄B＄5"),"")</f>
        <v>0</v>
      </c>
      <c r="C5" s="120">
        <f ca="1">IFERROR(INDIRECT("個票"&amp;$A5&amp;"！＄C＄5"),"")</f>
        <v>0</v>
      </c>
      <c r="D5" s="120">
        <f ca="1">IFERROR(INDIRECT("個票"&amp;$A5&amp;"！＄D＄5"),"")</f>
        <v>0</v>
      </c>
      <c r="E5" s="120">
        <f ca="1">IFERROR(INDIRECT("個票"&amp;$A5&amp;"！＄E＄5"),"")</f>
        <v>0</v>
      </c>
      <c r="F5" s="120">
        <f ca="1">IFERROR(INDIRECT("個票"&amp;$A5&amp;"！＄F＄5"),"")</f>
        <v>0</v>
      </c>
      <c r="G5" s="120">
        <f ca="1">IFERROR(INDIRECT("個票"&amp;$A5&amp;"！＄I＄28"),"")</f>
        <v>0</v>
      </c>
      <c r="H5" s="120">
        <f ca="1">IFERROR(INDIRECT("個票"&amp;$A5&amp;"！＄G＄5"),"")</f>
        <v>0</v>
      </c>
      <c r="I5" s="120">
        <f ca="1">IFERROR(INDIRECT("個票"&amp;$A5&amp;"！＄H＄5"),"")</f>
        <v>0</v>
      </c>
      <c r="J5" s="120">
        <f ca="1">IFERROR(INDIRECT("個票"&amp;$A5&amp;"！＄i＄5"),"")</f>
        <v>0</v>
      </c>
      <c r="K5" s="120">
        <f ca="1">IFERROR(INDIRECT("個票"&amp;$A5&amp;"！＄i＄15"),"")</f>
        <v>0</v>
      </c>
      <c r="L5" s="120">
        <f ca="1">IFERROR(INDIRECT("個票"&amp;$A5&amp;"！＄g＄37"),"")</f>
        <v>0</v>
      </c>
      <c r="M5" s="121">
        <f ca="1">K5+L5</f>
        <v>0</v>
      </c>
    </row>
    <row r="6" spans="1:13" ht="45" customHeight="1" x14ac:dyDescent="0.45">
      <c r="A6" s="112">
        <v>2</v>
      </c>
      <c r="B6" s="120">
        <f t="shared" ref="B6:B14" ca="1" si="0">IFERROR(INDIRECT("個票"&amp;$A6&amp;"！＄B＄5"),"")</f>
        <v>0</v>
      </c>
      <c r="C6" s="120">
        <f t="shared" ref="C6:C14" ca="1" si="1">IFERROR(INDIRECT("個票"&amp;$A6&amp;"！＄C＄5"),"")</f>
        <v>0</v>
      </c>
      <c r="D6" s="120">
        <f t="shared" ref="D6:D14" ca="1" si="2">IFERROR(INDIRECT("個票"&amp;$A6&amp;"！＄D＄5"),"")</f>
        <v>0</v>
      </c>
      <c r="E6" s="120">
        <f t="shared" ref="E6:E14" ca="1" si="3">IFERROR(INDIRECT("個票"&amp;$A6&amp;"！＄E＄5"),"")</f>
        <v>0</v>
      </c>
      <c r="F6" s="120">
        <f t="shared" ref="F6:F14" ca="1" si="4">IFERROR(INDIRECT("個票"&amp;$A6&amp;"！＄F＄5"),"")</f>
        <v>0</v>
      </c>
      <c r="G6" s="120">
        <f t="shared" ref="G6:G14" ca="1" si="5">IFERROR(INDIRECT("個票"&amp;$A6&amp;"！＄I＄28"),"")</f>
        <v>0</v>
      </c>
      <c r="H6" s="120">
        <f t="shared" ref="H6:H14" ca="1" si="6">IFERROR(INDIRECT("個票"&amp;$A6&amp;"！＄G＄5"),"")</f>
        <v>0</v>
      </c>
      <c r="I6" s="120">
        <f t="shared" ref="I6:I14" ca="1" si="7">IFERROR(INDIRECT("個票"&amp;$A6&amp;"！＄H＄5"),"")</f>
        <v>0</v>
      </c>
      <c r="J6" s="120">
        <f t="shared" ref="J6:J14" ca="1" si="8">IFERROR(INDIRECT("個票"&amp;$A6&amp;"！＄i＄5"),"")</f>
        <v>0</v>
      </c>
      <c r="K6" s="120">
        <f t="shared" ref="K6:K14" ca="1" si="9">IFERROR(INDIRECT("個票"&amp;$A6&amp;"！＄i＄15"),"")</f>
        <v>0</v>
      </c>
      <c r="L6" s="120">
        <f t="shared" ref="L6:L14" ca="1" si="10">IFERROR(INDIRECT("個票"&amp;$A6&amp;"！＄g＄37"),"")</f>
        <v>0</v>
      </c>
      <c r="M6" s="121">
        <f t="shared" ref="M6:M14" ca="1" si="11">K6+L6</f>
        <v>0</v>
      </c>
    </row>
    <row r="7" spans="1:13" ht="45" customHeight="1" x14ac:dyDescent="0.45">
      <c r="A7" s="112">
        <v>3</v>
      </c>
      <c r="B7" s="120">
        <f t="shared" ca="1" si="0"/>
        <v>0</v>
      </c>
      <c r="C7" s="120">
        <f t="shared" ca="1" si="1"/>
        <v>0</v>
      </c>
      <c r="D7" s="120">
        <f t="shared" ca="1" si="2"/>
        <v>0</v>
      </c>
      <c r="E7" s="120">
        <f t="shared" ca="1" si="3"/>
        <v>0</v>
      </c>
      <c r="F7" s="120">
        <f t="shared" ca="1" si="4"/>
        <v>0</v>
      </c>
      <c r="G7" s="120">
        <f t="shared" ca="1" si="5"/>
        <v>0</v>
      </c>
      <c r="H7" s="120">
        <f t="shared" ca="1" si="6"/>
        <v>0</v>
      </c>
      <c r="I7" s="120">
        <f t="shared" ca="1" si="7"/>
        <v>0</v>
      </c>
      <c r="J7" s="120">
        <f t="shared" ca="1" si="8"/>
        <v>0</v>
      </c>
      <c r="K7" s="120">
        <f t="shared" ca="1" si="9"/>
        <v>0</v>
      </c>
      <c r="L7" s="120">
        <f t="shared" ca="1" si="10"/>
        <v>0</v>
      </c>
      <c r="M7" s="121">
        <f t="shared" ca="1" si="11"/>
        <v>0</v>
      </c>
    </row>
    <row r="8" spans="1:13" ht="45" customHeight="1" x14ac:dyDescent="0.45">
      <c r="A8" s="112">
        <v>4</v>
      </c>
      <c r="B8" s="120">
        <f t="shared" ca="1" si="0"/>
        <v>0</v>
      </c>
      <c r="C8" s="120">
        <f t="shared" ca="1" si="1"/>
        <v>0</v>
      </c>
      <c r="D8" s="120">
        <f t="shared" ca="1" si="2"/>
        <v>0</v>
      </c>
      <c r="E8" s="120">
        <f t="shared" ca="1" si="3"/>
        <v>0</v>
      </c>
      <c r="F8" s="120">
        <f t="shared" ca="1" si="4"/>
        <v>0</v>
      </c>
      <c r="G8" s="120">
        <f t="shared" ca="1" si="5"/>
        <v>0</v>
      </c>
      <c r="H8" s="120">
        <f t="shared" ca="1" si="6"/>
        <v>0</v>
      </c>
      <c r="I8" s="120">
        <f t="shared" ca="1" si="7"/>
        <v>0</v>
      </c>
      <c r="J8" s="120">
        <f t="shared" ca="1" si="8"/>
        <v>0</v>
      </c>
      <c r="K8" s="120">
        <f t="shared" ca="1" si="9"/>
        <v>0</v>
      </c>
      <c r="L8" s="120">
        <f t="shared" ca="1" si="10"/>
        <v>0</v>
      </c>
      <c r="M8" s="121">
        <f t="shared" ca="1" si="11"/>
        <v>0</v>
      </c>
    </row>
    <row r="9" spans="1:13" ht="45" customHeight="1" x14ac:dyDescent="0.45">
      <c r="A9" s="112">
        <v>5</v>
      </c>
      <c r="B9" s="120">
        <f t="shared" ca="1" si="0"/>
        <v>0</v>
      </c>
      <c r="C9" s="120">
        <f t="shared" ca="1" si="1"/>
        <v>0</v>
      </c>
      <c r="D9" s="120">
        <f t="shared" ca="1" si="2"/>
        <v>0</v>
      </c>
      <c r="E9" s="120">
        <f t="shared" ca="1" si="3"/>
        <v>0</v>
      </c>
      <c r="F9" s="120">
        <f t="shared" ca="1" si="4"/>
        <v>0</v>
      </c>
      <c r="G9" s="120">
        <f t="shared" ca="1" si="5"/>
        <v>0</v>
      </c>
      <c r="H9" s="120">
        <f t="shared" ca="1" si="6"/>
        <v>0</v>
      </c>
      <c r="I9" s="120">
        <f t="shared" ca="1" si="7"/>
        <v>0</v>
      </c>
      <c r="J9" s="120">
        <f t="shared" ca="1" si="8"/>
        <v>0</v>
      </c>
      <c r="K9" s="120">
        <f t="shared" ca="1" si="9"/>
        <v>0</v>
      </c>
      <c r="L9" s="120">
        <f t="shared" ca="1" si="10"/>
        <v>0</v>
      </c>
      <c r="M9" s="121">
        <f t="shared" ca="1" si="11"/>
        <v>0</v>
      </c>
    </row>
    <row r="10" spans="1:13" ht="45" customHeight="1" x14ac:dyDescent="0.45">
      <c r="A10" s="112">
        <v>6</v>
      </c>
      <c r="B10" s="120">
        <f t="shared" ca="1" si="0"/>
        <v>0</v>
      </c>
      <c r="C10" s="120">
        <f t="shared" ca="1" si="1"/>
        <v>0</v>
      </c>
      <c r="D10" s="120">
        <f t="shared" ca="1" si="2"/>
        <v>0</v>
      </c>
      <c r="E10" s="120">
        <f t="shared" ca="1" si="3"/>
        <v>0</v>
      </c>
      <c r="F10" s="120">
        <f t="shared" ca="1" si="4"/>
        <v>0</v>
      </c>
      <c r="G10" s="120">
        <f t="shared" ca="1" si="5"/>
        <v>0</v>
      </c>
      <c r="H10" s="120">
        <f t="shared" ca="1" si="6"/>
        <v>0</v>
      </c>
      <c r="I10" s="120">
        <f t="shared" ca="1" si="7"/>
        <v>0</v>
      </c>
      <c r="J10" s="120">
        <f t="shared" ca="1" si="8"/>
        <v>0</v>
      </c>
      <c r="K10" s="120">
        <f t="shared" ca="1" si="9"/>
        <v>0</v>
      </c>
      <c r="L10" s="120">
        <f t="shared" ca="1" si="10"/>
        <v>0</v>
      </c>
      <c r="M10" s="121">
        <f t="shared" ca="1" si="11"/>
        <v>0</v>
      </c>
    </row>
    <row r="11" spans="1:13" ht="45" customHeight="1" x14ac:dyDescent="0.45">
      <c r="A11" s="112">
        <v>7</v>
      </c>
      <c r="B11" s="120">
        <f t="shared" ca="1" si="0"/>
        <v>0</v>
      </c>
      <c r="C11" s="120">
        <f t="shared" ca="1" si="1"/>
        <v>0</v>
      </c>
      <c r="D11" s="120">
        <f t="shared" ca="1" si="2"/>
        <v>0</v>
      </c>
      <c r="E11" s="120">
        <f t="shared" ca="1" si="3"/>
        <v>0</v>
      </c>
      <c r="F11" s="120">
        <f t="shared" ca="1" si="4"/>
        <v>0</v>
      </c>
      <c r="G11" s="120">
        <f t="shared" ca="1" si="5"/>
        <v>0</v>
      </c>
      <c r="H11" s="120">
        <f t="shared" ca="1" si="6"/>
        <v>0</v>
      </c>
      <c r="I11" s="120">
        <f t="shared" ca="1" si="7"/>
        <v>0</v>
      </c>
      <c r="J11" s="120">
        <f t="shared" ca="1" si="8"/>
        <v>0</v>
      </c>
      <c r="K11" s="120">
        <f t="shared" ca="1" si="9"/>
        <v>0</v>
      </c>
      <c r="L11" s="120">
        <f t="shared" ca="1" si="10"/>
        <v>0</v>
      </c>
      <c r="M11" s="121">
        <f t="shared" ca="1" si="11"/>
        <v>0</v>
      </c>
    </row>
    <row r="12" spans="1:13" ht="45" customHeight="1" x14ac:dyDescent="0.45">
      <c r="A12" s="112">
        <v>8</v>
      </c>
      <c r="B12" s="120">
        <f t="shared" ca="1" si="0"/>
        <v>0</v>
      </c>
      <c r="C12" s="120">
        <f t="shared" ca="1" si="1"/>
        <v>0</v>
      </c>
      <c r="D12" s="120">
        <f t="shared" ca="1" si="2"/>
        <v>0</v>
      </c>
      <c r="E12" s="120">
        <f t="shared" ca="1" si="3"/>
        <v>0</v>
      </c>
      <c r="F12" s="120">
        <f t="shared" ca="1" si="4"/>
        <v>0</v>
      </c>
      <c r="G12" s="120">
        <f t="shared" ca="1" si="5"/>
        <v>0</v>
      </c>
      <c r="H12" s="120">
        <f t="shared" ca="1" si="6"/>
        <v>0</v>
      </c>
      <c r="I12" s="120">
        <f t="shared" ca="1" si="7"/>
        <v>0</v>
      </c>
      <c r="J12" s="120">
        <f t="shared" ca="1" si="8"/>
        <v>0</v>
      </c>
      <c r="K12" s="120">
        <f t="shared" ca="1" si="9"/>
        <v>0</v>
      </c>
      <c r="L12" s="120">
        <f t="shared" ca="1" si="10"/>
        <v>0</v>
      </c>
      <c r="M12" s="121">
        <f t="shared" ca="1" si="11"/>
        <v>0</v>
      </c>
    </row>
    <row r="13" spans="1:13" ht="45" customHeight="1" x14ac:dyDescent="0.45">
      <c r="A13" s="112">
        <v>9</v>
      </c>
      <c r="B13" s="120">
        <f t="shared" ca="1" si="0"/>
        <v>0</v>
      </c>
      <c r="C13" s="120">
        <f t="shared" ca="1" si="1"/>
        <v>0</v>
      </c>
      <c r="D13" s="120">
        <f t="shared" ca="1" si="2"/>
        <v>0</v>
      </c>
      <c r="E13" s="120">
        <f t="shared" ca="1" si="3"/>
        <v>0</v>
      </c>
      <c r="F13" s="120">
        <f t="shared" ca="1" si="4"/>
        <v>0</v>
      </c>
      <c r="G13" s="120">
        <f t="shared" ca="1" si="5"/>
        <v>0</v>
      </c>
      <c r="H13" s="120">
        <f t="shared" ca="1" si="6"/>
        <v>0</v>
      </c>
      <c r="I13" s="120">
        <f t="shared" ca="1" si="7"/>
        <v>0</v>
      </c>
      <c r="J13" s="120">
        <f t="shared" ca="1" si="8"/>
        <v>0</v>
      </c>
      <c r="K13" s="120">
        <f t="shared" ca="1" si="9"/>
        <v>0</v>
      </c>
      <c r="L13" s="120">
        <f t="shared" ca="1" si="10"/>
        <v>0</v>
      </c>
      <c r="M13" s="121">
        <f t="shared" ca="1" si="11"/>
        <v>0</v>
      </c>
    </row>
    <row r="14" spans="1:13" ht="45" customHeight="1" thickBot="1" x14ac:dyDescent="0.5">
      <c r="A14" s="112">
        <v>10</v>
      </c>
      <c r="B14" s="120">
        <f t="shared" ca="1" si="0"/>
        <v>0</v>
      </c>
      <c r="C14" s="120">
        <f t="shared" ca="1" si="1"/>
        <v>0</v>
      </c>
      <c r="D14" s="120">
        <f t="shared" ca="1" si="2"/>
        <v>0</v>
      </c>
      <c r="E14" s="120">
        <f t="shared" ca="1" si="3"/>
        <v>0</v>
      </c>
      <c r="F14" s="120">
        <f t="shared" ca="1" si="4"/>
        <v>0</v>
      </c>
      <c r="G14" s="120">
        <f t="shared" ca="1" si="5"/>
        <v>0</v>
      </c>
      <c r="H14" s="120">
        <f t="shared" ca="1" si="6"/>
        <v>0</v>
      </c>
      <c r="I14" s="120">
        <f t="shared" ca="1" si="7"/>
        <v>0</v>
      </c>
      <c r="J14" s="120">
        <f t="shared" ca="1" si="8"/>
        <v>0</v>
      </c>
      <c r="K14" s="120">
        <f t="shared" ca="1" si="9"/>
        <v>0</v>
      </c>
      <c r="L14" s="120">
        <f t="shared" ca="1" si="10"/>
        <v>0</v>
      </c>
      <c r="M14" s="121">
        <f t="shared" ca="1" si="11"/>
        <v>0</v>
      </c>
    </row>
    <row r="15" spans="1:13" ht="31.95" customHeight="1" thickBot="1" x14ac:dyDescent="0.5">
      <c r="A15" s="137" t="s">
        <v>32</v>
      </c>
      <c r="B15" s="138"/>
      <c r="C15" s="138"/>
      <c r="D15" s="138"/>
      <c r="E15" s="138"/>
      <c r="F15" s="138"/>
      <c r="G15" s="138"/>
      <c r="H15" s="138"/>
      <c r="I15" s="122"/>
      <c r="J15" s="122"/>
      <c r="K15" s="122"/>
      <c r="L15" s="122"/>
      <c r="M15" s="123">
        <f ca="1">SUM(M5:M14)</f>
        <v>0</v>
      </c>
    </row>
    <row r="16" spans="1:13" x14ac:dyDescent="0.45">
      <c r="B16" s="100"/>
    </row>
    <row r="17" spans="2:2" x14ac:dyDescent="0.45">
      <c r="B17" s="100"/>
    </row>
  </sheetData>
  <mergeCells count="3">
    <mergeCell ref="H3:M3"/>
    <mergeCell ref="A15:H15"/>
    <mergeCell ref="A2:M2"/>
  </mergeCells>
  <phoneticPr fontId="1"/>
  <pageMargins left="0.7" right="0.7" top="0.75" bottom="0.75" header="0.3" footer="0.3"/>
  <pageSetup paperSize="9" scale="63" fitToHeight="0" orientation="landscape" r:id="rId1"/>
  <ignoredErrors>
    <ignoredError sqref="B5:L14" unlocked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1703F3-3DF1-40DA-AFBF-79054F7A213D}">
  <dimension ref="A2:S50"/>
  <sheetViews>
    <sheetView view="pageBreakPreview" zoomScale="106" zoomScaleNormal="100" zoomScaleSheetLayoutView="106" workbookViewId="0">
      <selection activeCell="A2" sqref="A2:M2"/>
    </sheetView>
  </sheetViews>
  <sheetFormatPr defaultColWidth="8.09765625" defaultRowHeight="13.2" x14ac:dyDescent="0.45"/>
  <cols>
    <col min="1" max="1" width="8.09765625" style="44" customWidth="1"/>
    <col min="2" max="2" width="17.796875" style="44" customWidth="1"/>
    <col min="3" max="3" width="25.3984375" style="44" customWidth="1"/>
    <col min="4" max="4" width="20.19921875" style="44" customWidth="1"/>
    <col min="5" max="5" width="25.3984375" style="44" customWidth="1"/>
    <col min="6" max="6" width="24.69921875" style="44" customWidth="1"/>
    <col min="7" max="7" width="25.8984375" style="44" customWidth="1"/>
    <col min="8" max="8" width="18.796875" style="44" customWidth="1"/>
    <col min="9" max="9" width="20.8984375" style="44" customWidth="1"/>
    <col min="10" max="10" width="18.19921875" style="44" bestFit="1" customWidth="1"/>
    <col min="11" max="11" width="18.8984375" style="44" customWidth="1"/>
    <col min="12" max="12" width="20.19921875" style="44" customWidth="1"/>
    <col min="13" max="13" width="20.796875" style="44" hidden="1" customWidth="1"/>
    <col min="14" max="14" width="15.59765625" style="44" hidden="1" customWidth="1"/>
    <col min="15" max="15" width="21.09765625" style="44" hidden="1" customWidth="1"/>
    <col min="16" max="16" width="22.3984375" style="44" hidden="1" customWidth="1"/>
    <col min="17" max="17" width="1.8984375" style="44" hidden="1" customWidth="1"/>
    <col min="18" max="18" width="21.59765625" style="44" customWidth="1"/>
    <col min="19" max="19" width="4.19921875" style="44" customWidth="1"/>
    <col min="20" max="20" width="16.8984375" style="44" customWidth="1"/>
    <col min="21" max="16384" width="8.09765625" style="44"/>
  </cols>
  <sheetData>
    <row r="2" spans="1:13" ht="19.2" customHeight="1" x14ac:dyDescent="0.45">
      <c r="C2" s="144" t="s">
        <v>191</v>
      </c>
      <c r="D2" s="144"/>
      <c r="E2" s="144"/>
      <c r="F2" s="144"/>
      <c r="G2" s="144"/>
      <c r="H2" s="144"/>
      <c r="I2" s="144"/>
      <c r="J2" s="45"/>
    </row>
    <row r="3" spans="1:13" ht="13.8" thickBot="1" x14ac:dyDescent="0.5"/>
    <row r="4" spans="1:13" ht="42.6" customHeight="1" thickBot="1" x14ac:dyDescent="0.5">
      <c r="A4" s="46" t="s">
        <v>33</v>
      </c>
      <c r="B4" s="46" t="s">
        <v>138</v>
      </c>
      <c r="C4" s="47" t="s">
        <v>92</v>
      </c>
      <c r="D4" s="47" t="s">
        <v>93</v>
      </c>
      <c r="E4" s="48" t="s">
        <v>94</v>
      </c>
      <c r="F4" s="47" t="s">
        <v>95</v>
      </c>
      <c r="G4" s="49" t="s">
        <v>96</v>
      </c>
      <c r="H4" s="49" t="s">
        <v>129</v>
      </c>
      <c r="I4" s="49" t="s">
        <v>97</v>
      </c>
      <c r="J4" s="49" t="s">
        <v>98</v>
      </c>
      <c r="K4" s="50"/>
    </row>
    <row r="5" spans="1:13" ht="45" customHeight="1" thickBot="1" x14ac:dyDescent="0.5">
      <c r="A5" s="51">
        <v>1</v>
      </c>
      <c r="B5" s="52"/>
      <c r="C5" s="53"/>
      <c r="D5" s="53"/>
      <c r="E5" s="53"/>
      <c r="F5" s="54"/>
      <c r="G5" s="55"/>
      <c r="H5" s="56"/>
      <c r="I5" s="57">
        <f>ROUNDUP((G5*0.5),0)</f>
        <v>0</v>
      </c>
      <c r="J5" s="58">
        <v>7400000</v>
      </c>
      <c r="K5" s="50"/>
    </row>
    <row r="6" spans="1:13" ht="45" customHeight="1" x14ac:dyDescent="0.45">
      <c r="A6" s="59" t="s">
        <v>198</v>
      </c>
      <c r="B6" s="59"/>
      <c r="C6" s="59"/>
      <c r="D6" s="59"/>
      <c r="E6" s="59"/>
    </row>
    <row r="7" spans="1:13" ht="45" customHeight="1" x14ac:dyDescent="0.45">
      <c r="A7" s="59" t="s">
        <v>133</v>
      </c>
      <c r="B7" s="59"/>
      <c r="C7" s="59"/>
      <c r="D7" s="59"/>
      <c r="E7" s="59"/>
    </row>
    <row r="8" spans="1:13" ht="45" customHeight="1" thickBot="1" x14ac:dyDescent="0.5">
      <c r="A8" s="19" t="s">
        <v>130</v>
      </c>
    </row>
    <row r="9" spans="1:13" ht="80.400000000000006" customHeight="1" thickBot="1" x14ac:dyDescent="0.5">
      <c r="A9" s="46" t="s">
        <v>192</v>
      </c>
      <c r="B9" s="48" t="s">
        <v>225</v>
      </c>
      <c r="C9" s="60" t="s">
        <v>140</v>
      </c>
      <c r="D9" s="47" t="s">
        <v>143</v>
      </c>
      <c r="E9" s="47" t="s">
        <v>223</v>
      </c>
      <c r="F9" s="47" t="s">
        <v>222</v>
      </c>
      <c r="G9" s="47" t="s">
        <v>224</v>
      </c>
      <c r="H9" s="47" t="s">
        <v>193</v>
      </c>
      <c r="I9" s="61" t="s">
        <v>194</v>
      </c>
      <c r="J9" s="50"/>
    </row>
    <row r="10" spans="1:13" ht="45" customHeight="1" x14ac:dyDescent="0.45">
      <c r="A10" s="62" t="s">
        <v>106</v>
      </c>
      <c r="B10" s="63"/>
      <c r="C10" s="64"/>
      <c r="D10" s="65"/>
      <c r="E10" s="66">
        <f>ROUNDDOWN(D10*3/4,-3)</f>
        <v>0</v>
      </c>
      <c r="F10" s="66" t="str">
        <f>IF(C10="","",VLOOKUP(C10,$P$18:$Q$25,2,0))</f>
        <v/>
      </c>
      <c r="G10" s="66">
        <f>IF(F10&gt;E10,E10,F10)</f>
        <v>0</v>
      </c>
      <c r="H10" s="67"/>
      <c r="I10" s="68">
        <f>G10*H10</f>
        <v>0</v>
      </c>
      <c r="J10" s="69"/>
    </row>
    <row r="11" spans="1:13" ht="45" customHeight="1" x14ac:dyDescent="0.45">
      <c r="A11" s="70" t="s">
        <v>107</v>
      </c>
      <c r="B11" s="63"/>
      <c r="C11" s="64"/>
      <c r="D11" s="65"/>
      <c r="E11" s="66">
        <f t="shared" ref="E11:E14" si="0">ROUNDDOWN(D11*3/4,-3)</f>
        <v>0</v>
      </c>
      <c r="F11" s="66" t="str">
        <f>IF(C11="","",VLOOKUP(C11,$P$18:$Q$25,2,0))</f>
        <v/>
      </c>
      <c r="G11" s="66">
        <f t="shared" ref="G11:G14" si="1">IF(F11&gt;E11,E11,F11)</f>
        <v>0</v>
      </c>
      <c r="H11" s="67"/>
      <c r="I11" s="68">
        <f t="shared" ref="I11:I14" si="2">G11*H11</f>
        <v>0</v>
      </c>
      <c r="J11" s="69"/>
    </row>
    <row r="12" spans="1:13" ht="45" customHeight="1" x14ac:dyDescent="0.45">
      <c r="A12" s="70" t="s">
        <v>108</v>
      </c>
      <c r="B12" s="63"/>
      <c r="C12" s="64"/>
      <c r="D12" s="65"/>
      <c r="E12" s="66">
        <f t="shared" si="0"/>
        <v>0</v>
      </c>
      <c r="F12" s="66" t="str">
        <f>IF(C12="","",VLOOKUP(C12,$P$18:$Q$25,2,0))</f>
        <v/>
      </c>
      <c r="G12" s="66">
        <f t="shared" si="1"/>
        <v>0</v>
      </c>
      <c r="H12" s="67"/>
      <c r="I12" s="68">
        <f t="shared" si="2"/>
        <v>0</v>
      </c>
      <c r="J12" s="69"/>
    </row>
    <row r="13" spans="1:13" ht="45" customHeight="1" thickBot="1" x14ac:dyDescent="0.5">
      <c r="A13" s="70" t="s">
        <v>109</v>
      </c>
      <c r="B13" s="63"/>
      <c r="C13" s="64"/>
      <c r="D13" s="65"/>
      <c r="E13" s="66">
        <f t="shared" si="0"/>
        <v>0</v>
      </c>
      <c r="F13" s="66" t="str">
        <f>IF(C13="","",VLOOKUP(C13,$P$18:$Q$25,2,0))</f>
        <v/>
      </c>
      <c r="G13" s="66">
        <f t="shared" si="1"/>
        <v>0</v>
      </c>
      <c r="H13" s="67"/>
      <c r="I13" s="68">
        <f t="shared" si="2"/>
        <v>0</v>
      </c>
      <c r="J13" s="69"/>
    </row>
    <row r="14" spans="1:13" ht="45" customHeight="1" thickBot="1" x14ac:dyDescent="0.5">
      <c r="A14" s="71" t="s">
        <v>110</v>
      </c>
      <c r="B14" s="72"/>
      <c r="C14" s="73"/>
      <c r="D14" s="74"/>
      <c r="E14" s="75">
        <f t="shared" si="0"/>
        <v>0</v>
      </c>
      <c r="F14" s="75" t="str">
        <f>IF(C14="","",VLOOKUP(C14,$P$18:$Q$25,2,0))</f>
        <v/>
      </c>
      <c r="G14" s="75">
        <f t="shared" si="1"/>
        <v>0</v>
      </c>
      <c r="H14" s="76"/>
      <c r="I14" s="77">
        <f t="shared" si="2"/>
        <v>0</v>
      </c>
      <c r="J14" s="78" t="s">
        <v>195</v>
      </c>
      <c r="K14" s="79" t="s">
        <v>196</v>
      </c>
      <c r="L14" s="80" t="s">
        <v>197</v>
      </c>
    </row>
    <row r="15" spans="1:13" ht="48" customHeight="1" thickBot="1" x14ac:dyDescent="0.5">
      <c r="G15" s="81" t="s">
        <v>111</v>
      </c>
      <c r="H15" s="82">
        <f>SUM(H10:H14)</f>
        <v>0</v>
      </c>
      <c r="I15" s="83">
        <f>SUM(I10:I14)</f>
        <v>0</v>
      </c>
      <c r="J15" s="124"/>
      <c r="K15" s="125">
        <f>J15-I15</f>
        <v>0</v>
      </c>
      <c r="L15" s="126">
        <f>IF((J15&lt;I15),J15,I15)</f>
        <v>0</v>
      </c>
    </row>
    <row r="16" spans="1:13" ht="22.2" customHeight="1" thickBot="1" x14ac:dyDescent="0.5">
      <c r="J16" s="84"/>
      <c r="K16" s="84"/>
      <c r="M16" s="44" t="s">
        <v>112</v>
      </c>
    </row>
    <row r="17" spans="1:19" ht="20.399999999999999" customHeight="1" x14ac:dyDescent="0.45">
      <c r="B17" s="163" t="s">
        <v>199</v>
      </c>
      <c r="C17" s="163"/>
      <c r="D17" s="163"/>
      <c r="E17" s="163"/>
      <c r="F17" s="163"/>
      <c r="G17" s="163"/>
      <c r="I17" s="145" t="s">
        <v>113</v>
      </c>
      <c r="J17" s="148" t="s">
        <v>114</v>
      </c>
      <c r="K17" s="151" t="s">
        <v>115</v>
      </c>
      <c r="L17" s="84"/>
      <c r="M17" s="44" t="s">
        <v>46</v>
      </c>
      <c r="O17" s="44" t="s">
        <v>116</v>
      </c>
      <c r="P17" s="44" t="s">
        <v>117</v>
      </c>
    </row>
    <row r="18" spans="1:19" ht="13.2" customHeight="1" x14ac:dyDescent="0.45">
      <c r="B18" s="163"/>
      <c r="C18" s="163"/>
      <c r="D18" s="163"/>
      <c r="E18" s="163"/>
      <c r="F18" s="163"/>
      <c r="G18" s="163"/>
      <c r="I18" s="146"/>
      <c r="J18" s="149"/>
      <c r="K18" s="152"/>
      <c r="M18" s="44" t="s">
        <v>47</v>
      </c>
      <c r="O18" s="44" t="s">
        <v>118</v>
      </c>
      <c r="P18" s="44" t="s">
        <v>119</v>
      </c>
      <c r="Q18" s="44">
        <v>1000000</v>
      </c>
    </row>
    <row r="19" spans="1:19" ht="13.2" customHeight="1" x14ac:dyDescent="0.45">
      <c r="B19" s="163"/>
      <c r="C19" s="163"/>
      <c r="D19" s="163"/>
      <c r="E19" s="163"/>
      <c r="F19" s="163"/>
      <c r="G19" s="163"/>
      <c r="I19" s="147"/>
      <c r="J19" s="150"/>
      <c r="K19" s="153"/>
      <c r="M19" s="44" t="s">
        <v>48</v>
      </c>
      <c r="O19" s="44" t="s">
        <v>120</v>
      </c>
      <c r="P19" s="44" t="s">
        <v>121</v>
      </c>
      <c r="Q19" s="44">
        <v>300000</v>
      </c>
    </row>
    <row r="20" spans="1:19" ht="13.2" customHeight="1" x14ac:dyDescent="0.45">
      <c r="B20" s="163"/>
      <c r="C20" s="163"/>
      <c r="D20" s="163"/>
      <c r="E20" s="163"/>
      <c r="F20" s="163"/>
      <c r="G20" s="163"/>
      <c r="I20" s="154" t="str">
        <f>IF((I5&lt;H15),"NG","OK")</f>
        <v>OK</v>
      </c>
      <c r="J20" s="157" t="s">
        <v>122</v>
      </c>
      <c r="K20" s="160"/>
      <c r="M20" s="44" t="s">
        <v>49</v>
      </c>
      <c r="P20" s="44" t="s">
        <v>123</v>
      </c>
      <c r="Q20" s="44">
        <v>300000</v>
      </c>
    </row>
    <row r="21" spans="1:19" ht="14.4" customHeight="1" x14ac:dyDescent="0.45">
      <c r="B21" s="163"/>
      <c r="C21" s="163"/>
      <c r="D21" s="163"/>
      <c r="E21" s="163"/>
      <c r="F21" s="163"/>
      <c r="G21" s="163"/>
      <c r="I21" s="155"/>
      <c r="J21" s="158"/>
      <c r="K21" s="161"/>
      <c r="M21" s="44" t="s">
        <v>50</v>
      </c>
      <c r="P21" s="44" t="s">
        <v>124</v>
      </c>
      <c r="Q21" s="44">
        <v>300000</v>
      </c>
    </row>
    <row r="22" spans="1:19" ht="13.2" customHeight="1" thickBot="1" x14ac:dyDescent="0.5">
      <c r="I22" s="156"/>
      <c r="J22" s="159"/>
      <c r="K22" s="162"/>
      <c r="M22" s="44" t="s">
        <v>51</v>
      </c>
      <c r="P22" s="44" t="s">
        <v>125</v>
      </c>
      <c r="Q22" s="44">
        <v>300000</v>
      </c>
    </row>
    <row r="23" spans="1:19" ht="13.2" customHeight="1" x14ac:dyDescent="0.45">
      <c r="M23" s="44" t="s">
        <v>52</v>
      </c>
      <c r="P23" s="44" t="s">
        <v>126</v>
      </c>
      <c r="Q23" s="44">
        <v>1000000</v>
      </c>
    </row>
    <row r="24" spans="1:19" x14ac:dyDescent="0.45">
      <c r="M24" s="44" t="s">
        <v>53</v>
      </c>
      <c r="P24" s="44" t="s">
        <v>127</v>
      </c>
      <c r="Q24" s="44">
        <v>300000</v>
      </c>
    </row>
    <row r="25" spans="1:19" ht="39.6" customHeight="1" x14ac:dyDescent="0.45">
      <c r="A25" s="19" t="s">
        <v>131</v>
      </c>
      <c r="C25" s="85" t="s">
        <v>132</v>
      </c>
      <c r="M25" s="44" t="s">
        <v>54</v>
      </c>
      <c r="P25" s="44" t="s">
        <v>128</v>
      </c>
      <c r="Q25" s="44">
        <v>1000000</v>
      </c>
    </row>
    <row r="26" spans="1:19" s="86" customFormat="1" ht="32.4" customHeight="1" x14ac:dyDescent="0.45">
      <c r="B26" s="87" t="s">
        <v>200</v>
      </c>
      <c r="C26" s="88"/>
      <c r="D26" s="88"/>
      <c r="E26" s="88"/>
      <c r="F26" s="89"/>
      <c r="G26" s="90" t="s">
        <v>3</v>
      </c>
      <c r="H26" s="91" t="s">
        <v>3</v>
      </c>
      <c r="I26" s="143" t="s">
        <v>209</v>
      </c>
      <c r="J26" s="59"/>
      <c r="K26" s="59"/>
      <c r="L26" s="59"/>
      <c r="M26" s="59"/>
      <c r="N26" s="59"/>
      <c r="O26" s="59"/>
      <c r="P26" s="59"/>
      <c r="Q26" s="59"/>
      <c r="R26" s="59"/>
    </row>
    <row r="27" spans="1:19" s="86" customFormat="1" ht="28.8" x14ac:dyDescent="0.45">
      <c r="A27" s="108"/>
      <c r="B27" s="102" t="s">
        <v>211</v>
      </c>
      <c r="C27" s="92" t="s">
        <v>1</v>
      </c>
      <c r="D27" s="92" t="s">
        <v>215</v>
      </c>
      <c r="E27" s="92" t="s">
        <v>201</v>
      </c>
      <c r="F27" s="92" t="s">
        <v>202</v>
      </c>
      <c r="G27" s="94" t="s">
        <v>216</v>
      </c>
      <c r="H27" s="95" t="s">
        <v>39</v>
      </c>
      <c r="I27" s="143"/>
      <c r="J27" s="59"/>
      <c r="K27" s="96"/>
      <c r="L27" s="96"/>
      <c r="M27" s="96"/>
      <c r="N27" s="96"/>
      <c r="O27" s="96"/>
      <c r="P27" s="96"/>
      <c r="Q27" s="96"/>
      <c r="R27" s="96"/>
    </row>
    <row r="28" spans="1:19" s="86" customFormat="1" ht="46.8" customHeight="1" x14ac:dyDescent="0.45">
      <c r="A28" s="97">
        <v>1</v>
      </c>
      <c r="B28" s="98"/>
      <c r="C28" s="98"/>
      <c r="D28" s="98"/>
      <c r="E28" s="109"/>
      <c r="F28" s="109"/>
      <c r="G28" s="127"/>
      <c r="H28" s="140">
        <f>SUM(G28:G33)</f>
        <v>0</v>
      </c>
      <c r="I28" s="98">
        <v>0</v>
      </c>
      <c r="J28" s="99"/>
      <c r="K28" s="99"/>
      <c r="L28" s="100"/>
      <c r="M28" s="100"/>
      <c r="N28" s="101"/>
      <c r="O28" s="101"/>
      <c r="P28" s="101"/>
      <c r="Q28" s="101"/>
      <c r="R28" s="101"/>
      <c r="S28" s="101"/>
    </row>
    <row r="29" spans="1:19" s="86" customFormat="1" ht="40.799999999999997" customHeight="1" x14ac:dyDescent="0.45">
      <c r="A29" s="97">
        <v>2</v>
      </c>
      <c r="B29" s="98"/>
      <c r="C29" s="98"/>
      <c r="D29" s="98"/>
      <c r="E29" s="98"/>
      <c r="F29" s="98"/>
      <c r="G29" s="127"/>
      <c r="H29" s="141"/>
      <c r="I29" s="99"/>
      <c r="J29" s="99"/>
      <c r="K29" s="99"/>
      <c r="L29" s="99"/>
      <c r="M29" s="99"/>
      <c r="N29" s="101"/>
      <c r="O29" s="101"/>
      <c r="P29" s="101"/>
      <c r="Q29" s="101"/>
      <c r="R29" s="101"/>
      <c r="S29" s="101"/>
    </row>
    <row r="30" spans="1:19" s="86" customFormat="1" ht="40.799999999999997" customHeight="1" x14ac:dyDescent="0.45">
      <c r="A30" s="97">
        <v>3</v>
      </c>
      <c r="B30" s="98"/>
      <c r="C30" s="98"/>
      <c r="D30" s="98"/>
      <c r="E30" s="98"/>
      <c r="F30" s="98"/>
      <c r="G30" s="127"/>
      <c r="H30" s="141"/>
      <c r="L30" s="99"/>
      <c r="M30" s="99"/>
      <c r="N30" s="101"/>
      <c r="O30" s="101"/>
      <c r="P30" s="101"/>
      <c r="Q30" s="101"/>
      <c r="R30" s="101"/>
      <c r="S30" s="101"/>
    </row>
    <row r="31" spans="1:19" s="86" customFormat="1" ht="40.799999999999997" customHeight="1" x14ac:dyDescent="0.45">
      <c r="A31" s="97">
        <v>4</v>
      </c>
      <c r="B31" s="98"/>
      <c r="C31" s="98"/>
      <c r="D31" s="98"/>
      <c r="E31" s="98"/>
      <c r="F31" s="98"/>
      <c r="G31" s="127"/>
      <c r="H31" s="141"/>
      <c r="L31" s="99"/>
      <c r="M31" s="99"/>
      <c r="N31" s="96"/>
      <c r="O31" s="96"/>
      <c r="P31" s="96"/>
      <c r="Q31" s="96"/>
      <c r="R31" s="96"/>
      <c r="S31" s="96"/>
    </row>
    <row r="32" spans="1:19" s="86" customFormat="1" ht="40.799999999999997" customHeight="1" x14ac:dyDescent="0.45">
      <c r="A32" s="97">
        <v>5</v>
      </c>
      <c r="B32" s="98"/>
      <c r="C32" s="98"/>
      <c r="D32" s="98"/>
      <c r="E32" s="98"/>
      <c r="F32" s="98"/>
      <c r="G32" s="127"/>
      <c r="H32" s="141"/>
      <c r="I32" s="59"/>
      <c r="J32" s="59"/>
      <c r="K32" s="59"/>
      <c r="L32" s="96"/>
      <c r="M32" s="96"/>
      <c r="N32" s="96"/>
      <c r="O32" s="96"/>
      <c r="P32" s="96"/>
      <c r="Q32" s="96"/>
      <c r="R32" s="96"/>
      <c r="S32" s="96"/>
    </row>
    <row r="33" spans="1:19" s="86" customFormat="1" ht="40.799999999999997" customHeight="1" x14ac:dyDescent="0.45">
      <c r="A33" s="97">
        <v>6</v>
      </c>
      <c r="B33" s="98"/>
      <c r="C33" s="98"/>
      <c r="D33" s="98"/>
      <c r="E33" s="98"/>
      <c r="F33" s="98"/>
      <c r="G33" s="127"/>
      <c r="H33" s="142"/>
      <c r="I33" s="59"/>
      <c r="J33" s="59"/>
      <c r="K33" s="59"/>
      <c r="L33" s="96"/>
      <c r="M33" s="96"/>
      <c r="N33" s="96"/>
      <c r="O33" s="96"/>
      <c r="P33" s="96"/>
      <c r="Q33" s="96"/>
      <c r="R33" s="96"/>
      <c r="S33" s="96"/>
    </row>
    <row r="34" spans="1:19" s="86" customFormat="1" ht="13.8" thickBot="1" x14ac:dyDescent="0.5"/>
    <row r="35" spans="1:19" s="86" customFormat="1" ht="43.2" x14ac:dyDescent="0.45">
      <c r="A35" s="102" t="s">
        <v>40</v>
      </c>
      <c r="B35" s="93" t="s">
        <v>41</v>
      </c>
      <c r="C35" s="92" t="s">
        <v>26</v>
      </c>
      <c r="D35" s="92" t="s">
        <v>203</v>
      </c>
      <c r="E35" s="93" t="s">
        <v>42</v>
      </c>
      <c r="F35" s="103" t="s">
        <v>36</v>
      </c>
      <c r="G35" s="104" t="s">
        <v>204</v>
      </c>
      <c r="H35" s="110" t="s">
        <v>208</v>
      </c>
      <c r="I35" s="97" t="s">
        <v>206</v>
      </c>
    </row>
    <row r="36" spans="1:19" s="86" customFormat="1" ht="14.4" x14ac:dyDescent="0.45">
      <c r="A36" s="102"/>
      <c r="B36" s="92" t="s">
        <v>28</v>
      </c>
      <c r="C36" s="92" t="s">
        <v>29</v>
      </c>
      <c r="D36" s="92" t="s">
        <v>30</v>
      </c>
      <c r="E36" s="92" t="s">
        <v>31</v>
      </c>
      <c r="F36" s="103" t="s">
        <v>37</v>
      </c>
      <c r="G36" s="105" t="s">
        <v>38</v>
      </c>
      <c r="H36" s="111" t="s">
        <v>205</v>
      </c>
      <c r="I36" s="112" t="s">
        <v>207</v>
      </c>
    </row>
    <row r="37" spans="1:19" s="86" customFormat="1" ht="52.2" customHeight="1" thickBot="1" x14ac:dyDescent="0.5">
      <c r="A37" s="106">
        <v>0.75</v>
      </c>
      <c r="B37" s="128">
        <f>ROUNDDOWN(H28*A37,-3)</f>
        <v>0</v>
      </c>
      <c r="C37" s="128" t="str">
        <f>IFERROR(VLOOKUP(H5,入力規則リスト!$C$3:$D$7,2),"")</f>
        <v/>
      </c>
      <c r="D37" s="128" t="str">
        <f>IFERROR(C37-I28,"")</f>
        <v/>
      </c>
      <c r="E37" s="128">
        <f>MIN(B37,D37)</f>
        <v>0</v>
      </c>
      <c r="F37" s="133">
        <v>1</v>
      </c>
      <c r="G37" s="129">
        <f>ROUNDUP(E37*F37,-3)</f>
        <v>0</v>
      </c>
      <c r="H37" s="130"/>
      <c r="I37" s="131">
        <f>H37-G37</f>
        <v>0</v>
      </c>
    </row>
    <row r="38" spans="1:19" ht="22.2" customHeight="1" x14ac:dyDescent="0.45">
      <c r="A38" s="113" t="s">
        <v>210</v>
      </c>
      <c r="B38" s="96"/>
      <c r="C38" s="96"/>
      <c r="D38" s="96"/>
      <c r="E38" s="96"/>
      <c r="F38" s="96"/>
      <c r="G38" s="96"/>
      <c r="M38" s="44" t="s">
        <v>67</v>
      </c>
    </row>
    <row r="39" spans="1:19" ht="22.2" customHeight="1" x14ac:dyDescent="0.45">
      <c r="A39" s="59" t="s">
        <v>212</v>
      </c>
      <c r="B39" s="59"/>
      <c r="C39" s="59"/>
      <c r="D39" s="59"/>
      <c r="E39" s="59"/>
      <c r="F39" s="96"/>
      <c r="G39" s="96"/>
      <c r="M39" s="44" t="s">
        <v>69</v>
      </c>
    </row>
    <row r="40" spans="1:19" ht="22.2" customHeight="1" x14ac:dyDescent="0.45">
      <c r="A40" s="59" t="s">
        <v>213</v>
      </c>
      <c r="B40" s="59"/>
      <c r="C40" s="59"/>
      <c r="D40" s="59"/>
      <c r="E40" s="59"/>
      <c r="F40" s="96"/>
      <c r="G40" s="96"/>
      <c r="M40" s="44" t="s">
        <v>70</v>
      </c>
    </row>
    <row r="41" spans="1:19" ht="22.2" customHeight="1" x14ac:dyDescent="0.45">
      <c r="A41" s="59" t="s">
        <v>214</v>
      </c>
      <c r="B41" s="59"/>
      <c r="C41" s="59"/>
      <c r="D41" s="59"/>
      <c r="E41" s="59"/>
      <c r="F41" s="96"/>
      <c r="G41" s="96"/>
      <c r="M41" s="44" t="s">
        <v>71</v>
      </c>
    </row>
    <row r="42" spans="1:19" x14ac:dyDescent="0.45">
      <c r="M42" s="44" t="s">
        <v>72</v>
      </c>
    </row>
    <row r="43" spans="1:19" x14ac:dyDescent="0.45">
      <c r="M43" s="44" t="s">
        <v>73</v>
      </c>
    </row>
    <row r="44" spans="1:19" x14ac:dyDescent="0.45">
      <c r="M44" s="44" t="s">
        <v>74</v>
      </c>
    </row>
    <row r="45" spans="1:19" x14ac:dyDescent="0.45">
      <c r="M45" s="44" t="s">
        <v>75</v>
      </c>
    </row>
    <row r="46" spans="1:19" x14ac:dyDescent="0.45">
      <c r="M46" s="44" t="s">
        <v>76</v>
      </c>
    </row>
    <row r="47" spans="1:19" x14ac:dyDescent="0.45">
      <c r="M47" s="44" t="s">
        <v>77</v>
      </c>
    </row>
    <row r="48" spans="1:19" x14ac:dyDescent="0.45">
      <c r="M48" s="44" t="s">
        <v>78</v>
      </c>
    </row>
    <row r="49" spans="13:13" x14ac:dyDescent="0.45">
      <c r="M49" s="44" t="s">
        <v>79</v>
      </c>
    </row>
    <row r="50" spans="13:13" x14ac:dyDescent="0.45">
      <c r="M50" s="44" t="s">
        <v>80</v>
      </c>
    </row>
  </sheetData>
  <protectedRanges>
    <protectedRange sqref="J15" name="範囲4"/>
  </protectedRanges>
  <mergeCells count="10">
    <mergeCell ref="K17:K19"/>
    <mergeCell ref="I20:I22"/>
    <mergeCell ref="J20:J22"/>
    <mergeCell ref="K20:K22"/>
    <mergeCell ref="B17:G21"/>
    <mergeCell ref="H28:H33"/>
    <mergeCell ref="I26:I27"/>
    <mergeCell ref="C2:I2"/>
    <mergeCell ref="I17:I19"/>
    <mergeCell ref="J17:J19"/>
  </mergeCells>
  <phoneticPr fontId="1"/>
  <dataValidations count="2">
    <dataValidation type="list" allowBlank="1" showInputMessage="1" showErrorMessage="1" sqref="C10:C14" xr:uid="{D3A76A97-6D46-45D5-AFA4-64699D1386E9}">
      <formula1>$P$18:$P$25</formula1>
    </dataValidation>
    <dataValidation type="list" allowBlank="1" showInputMessage="1" showErrorMessage="1" sqref="F5" xr:uid="{7C078120-F812-43A1-804A-56D775959805}">
      <formula1>"両方なし,介護ロボット,ＩＣＴ,両方あり"</formula1>
    </dataValidation>
  </dataValidations>
  <printOptions verticalCentered="1"/>
  <pageMargins left="0.11811023622047245" right="0.11811023622047245" top="0.55118110236220474" bottom="0.55118110236220474" header="0.11811023622047245" footer="0.11811023622047245"/>
  <pageSetup paperSize="9" scale="51" orientation="landscape" r:id="rId1"/>
  <headerFooter differentFirst="1">
    <oddHeader>&amp;C令和６年度千葉県介護ロボット導入支援事業　要望調査（個票）</oddHeader>
  </headerFooter>
  <rowBreaks count="1" manualBreakCount="1">
    <brk id="24"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8F293F69-A3BD-4E04-85D6-873E8A68CBEA}">
          <x14:formula1>
            <xm:f>入力規則リスト!$F$3:$F$37</xm:f>
          </x14:formula1>
          <xm:sqref>E5</xm:sqref>
        </x14:dataValidation>
        <x14:dataValidation type="list" allowBlank="1" showInputMessage="1" showErrorMessage="1" xr:uid="{84CEE336-91F2-450E-BF44-BBBBFC05E037}">
          <x14:formula1>
            <xm:f>入力規則リスト!$C$4:$C$7</xm:f>
          </x14:formula1>
          <xm:sqref>H5</xm:sqref>
        </x14:dataValidation>
        <x14:dataValidation type="list" allowBlank="1" showInputMessage="1" showErrorMessage="1" xr:uid="{070ACDDA-76C4-4E56-A368-FA33A87285AB}">
          <x14:formula1>
            <xm:f>入力規則リスト!$B$3:$B$17</xm:f>
          </x14:formula1>
          <xm:sqref>B28:B33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CFA3C9-AF0A-463F-A66C-C4D07A3326AA}">
  <dimension ref="A2:S50"/>
  <sheetViews>
    <sheetView view="pageBreakPreview" zoomScale="106" zoomScaleNormal="100" zoomScaleSheetLayoutView="106" workbookViewId="0">
      <selection activeCell="A2" sqref="A2:M2"/>
    </sheetView>
  </sheetViews>
  <sheetFormatPr defaultColWidth="8.09765625" defaultRowHeight="13.2" x14ac:dyDescent="0.45"/>
  <cols>
    <col min="1" max="1" width="8.09765625" style="44" customWidth="1"/>
    <col min="2" max="2" width="17.796875" style="44" customWidth="1"/>
    <col min="3" max="3" width="25.3984375" style="44" customWidth="1"/>
    <col min="4" max="4" width="20.19921875" style="44" customWidth="1"/>
    <col min="5" max="5" width="25.3984375" style="44" customWidth="1"/>
    <col min="6" max="6" width="24.69921875" style="44" customWidth="1"/>
    <col min="7" max="7" width="25.8984375" style="44" customWidth="1"/>
    <col min="8" max="8" width="18.796875" style="44" customWidth="1"/>
    <col min="9" max="9" width="20.8984375" style="44" customWidth="1"/>
    <col min="10" max="10" width="18.19921875" style="44" bestFit="1" customWidth="1"/>
    <col min="11" max="11" width="18.8984375" style="44" customWidth="1"/>
    <col min="12" max="12" width="20.19921875" style="44" customWidth="1"/>
    <col min="13" max="13" width="20.796875" style="44" hidden="1" customWidth="1"/>
    <col min="14" max="14" width="15.59765625" style="44" hidden="1" customWidth="1"/>
    <col min="15" max="15" width="21.09765625" style="44" hidden="1" customWidth="1"/>
    <col min="16" max="16" width="22.3984375" style="44" hidden="1" customWidth="1"/>
    <col min="17" max="17" width="1.8984375" style="44" hidden="1" customWidth="1"/>
    <col min="18" max="18" width="21.59765625" style="44" customWidth="1"/>
    <col min="19" max="19" width="4.19921875" style="44" customWidth="1"/>
    <col min="20" max="20" width="16.8984375" style="44" customWidth="1"/>
    <col min="21" max="16384" width="8.09765625" style="44"/>
  </cols>
  <sheetData>
    <row r="2" spans="1:13" ht="19.2" customHeight="1" x14ac:dyDescent="0.45">
      <c r="C2" s="144" t="s">
        <v>226</v>
      </c>
      <c r="D2" s="144"/>
      <c r="E2" s="144"/>
      <c r="F2" s="144"/>
      <c r="G2" s="144"/>
      <c r="H2" s="144"/>
      <c r="I2" s="144"/>
      <c r="J2" s="45"/>
    </row>
    <row r="3" spans="1:13" ht="13.8" thickBot="1" x14ac:dyDescent="0.5"/>
    <row r="4" spans="1:13" ht="42.6" customHeight="1" thickBot="1" x14ac:dyDescent="0.5">
      <c r="A4" s="46" t="s">
        <v>33</v>
      </c>
      <c r="B4" s="46" t="s">
        <v>138</v>
      </c>
      <c r="C4" s="47" t="s">
        <v>92</v>
      </c>
      <c r="D4" s="47" t="s">
        <v>93</v>
      </c>
      <c r="E4" s="48" t="s">
        <v>94</v>
      </c>
      <c r="F4" s="47" t="s">
        <v>95</v>
      </c>
      <c r="G4" s="49" t="s">
        <v>96</v>
      </c>
      <c r="H4" s="49" t="s">
        <v>129</v>
      </c>
      <c r="I4" s="49" t="s">
        <v>97</v>
      </c>
      <c r="J4" s="49" t="s">
        <v>98</v>
      </c>
      <c r="K4" s="50"/>
    </row>
    <row r="5" spans="1:13" ht="45" customHeight="1" thickBot="1" x14ac:dyDescent="0.5">
      <c r="A5" s="51">
        <v>2</v>
      </c>
      <c r="B5" s="52"/>
      <c r="C5" s="53"/>
      <c r="D5" s="53"/>
      <c r="E5" s="53"/>
      <c r="F5" s="54"/>
      <c r="G5" s="55"/>
      <c r="H5" s="56"/>
      <c r="I5" s="57">
        <f>ROUNDUP((G5*0.5),0)</f>
        <v>0</v>
      </c>
      <c r="J5" s="58">
        <v>7400000</v>
      </c>
      <c r="K5" s="50"/>
    </row>
    <row r="6" spans="1:13" ht="45" customHeight="1" x14ac:dyDescent="0.45">
      <c r="A6" s="59" t="s">
        <v>198</v>
      </c>
      <c r="B6" s="59"/>
      <c r="C6" s="59"/>
      <c r="D6" s="59"/>
      <c r="E6" s="59"/>
    </row>
    <row r="7" spans="1:13" ht="45" customHeight="1" x14ac:dyDescent="0.45">
      <c r="A7" s="59" t="s">
        <v>133</v>
      </c>
      <c r="B7" s="59"/>
      <c r="C7" s="59"/>
      <c r="D7" s="59"/>
      <c r="E7" s="59"/>
    </row>
    <row r="8" spans="1:13" ht="45" customHeight="1" thickBot="1" x14ac:dyDescent="0.5">
      <c r="A8" s="19" t="s">
        <v>130</v>
      </c>
    </row>
    <row r="9" spans="1:13" ht="80.400000000000006" customHeight="1" thickBot="1" x14ac:dyDescent="0.5">
      <c r="A9" s="46" t="s">
        <v>192</v>
      </c>
      <c r="B9" s="48" t="s">
        <v>225</v>
      </c>
      <c r="C9" s="60" t="s">
        <v>140</v>
      </c>
      <c r="D9" s="47" t="s">
        <v>143</v>
      </c>
      <c r="E9" s="47" t="s">
        <v>223</v>
      </c>
      <c r="F9" s="47" t="s">
        <v>222</v>
      </c>
      <c r="G9" s="47" t="s">
        <v>224</v>
      </c>
      <c r="H9" s="47" t="s">
        <v>193</v>
      </c>
      <c r="I9" s="61" t="s">
        <v>194</v>
      </c>
      <c r="J9" s="50"/>
    </row>
    <row r="10" spans="1:13" ht="45" customHeight="1" x14ac:dyDescent="0.45">
      <c r="A10" s="62" t="s">
        <v>106</v>
      </c>
      <c r="B10" s="63"/>
      <c r="C10" s="64"/>
      <c r="D10" s="65"/>
      <c r="E10" s="66">
        <f>ROUNDDOWN(D10*3/4,-3)</f>
        <v>0</v>
      </c>
      <c r="F10" s="66" t="str">
        <f>IF(C10="","",VLOOKUP(C10,$P$18:$Q$25,2,0))</f>
        <v/>
      </c>
      <c r="G10" s="66">
        <f>IF(F10&gt;E10,E10,F10)</f>
        <v>0</v>
      </c>
      <c r="H10" s="67"/>
      <c r="I10" s="68">
        <f>G10*H10</f>
        <v>0</v>
      </c>
      <c r="J10" s="69"/>
    </row>
    <row r="11" spans="1:13" ht="45" customHeight="1" x14ac:dyDescent="0.45">
      <c r="A11" s="70" t="s">
        <v>107</v>
      </c>
      <c r="B11" s="63"/>
      <c r="C11" s="64"/>
      <c r="D11" s="65"/>
      <c r="E11" s="66">
        <f t="shared" ref="E11:E14" si="0">ROUNDDOWN(D11*3/4,-3)</f>
        <v>0</v>
      </c>
      <c r="F11" s="66" t="str">
        <f>IF(C11="","",VLOOKUP(C11,$P$18:$Q$25,2,0))</f>
        <v/>
      </c>
      <c r="G11" s="66">
        <f t="shared" ref="G11:G14" si="1">IF(F11&gt;E11,E11,F11)</f>
        <v>0</v>
      </c>
      <c r="H11" s="67"/>
      <c r="I11" s="68">
        <f t="shared" ref="I11:I14" si="2">G11*H11</f>
        <v>0</v>
      </c>
      <c r="J11" s="69"/>
    </row>
    <row r="12" spans="1:13" ht="45" customHeight="1" x14ac:dyDescent="0.45">
      <c r="A12" s="70" t="s">
        <v>108</v>
      </c>
      <c r="B12" s="63"/>
      <c r="C12" s="64"/>
      <c r="D12" s="65"/>
      <c r="E12" s="66">
        <f t="shared" si="0"/>
        <v>0</v>
      </c>
      <c r="F12" s="66" t="str">
        <f>IF(C12="","",VLOOKUP(C12,$P$18:$Q$25,2,0))</f>
        <v/>
      </c>
      <c r="G12" s="66">
        <f t="shared" si="1"/>
        <v>0</v>
      </c>
      <c r="H12" s="67"/>
      <c r="I12" s="68">
        <f t="shared" si="2"/>
        <v>0</v>
      </c>
      <c r="J12" s="69"/>
    </row>
    <row r="13" spans="1:13" ht="45" customHeight="1" thickBot="1" x14ac:dyDescent="0.5">
      <c r="A13" s="70" t="s">
        <v>109</v>
      </c>
      <c r="B13" s="63"/>
      <c r="C13" s="64"/>
      <c r="D13" s="65"/>
      <c r="E13" s="66">
        <f t="shared" si="0"/>
        <v>0</v>
      </c>
      <c r="F13" s="66" t="str">
        <f>IF(C13="","",VLOOKUP(C13,$P$18:$Q$25,2,0))</f>
        <v/>
      </c>
      <c r="G13" s="66">
        <f t="shared" si="1"/>
        <v>0</v>
      </c>
      <c r="H13" s="67"/>
      <c r="I13" s="68">
        <f t="shared" si="2"/>
        <v>0</v>
      </c>
      <c r="J13" s="69"/>
    </row>
    <row r="14" spans="1:13" ht="45" customHeight="1" thickBot="1" x14ac:dyDescent="0.5">
      <c r="A14" s="71" t="s">
        <v>110</v>
      </c>
      <c r="B14" s="72"/>
      <c r="C14" s="73"/>
      <c r="D14" s="74"/>
      <c r="E14" s="75">
        <f t="shared" si="0"/>
        <v>0</v>
      </c>
      <c r="F14" s="75" t="str">
        <f>IF(C14="","",VLOOKUP(C14,$P$18:$Q$25,2,0))</f>
        <v/>
      </c>
      <c r="G14" s="75">
        <f t="shared" si="1"/>
        <v>0</v>
      </c>
      <c r="H14" s="76"/>
      <c r="I14" s="77">
        <f t="shared" si="2"/>
        <v>0</v>
      </c>
      <c r="J14" s="78" t="s">
        <v>195</v>
      </c>
      <c r="K14" s="79" t="s">
        <v>196</v>
      </c>
      <c r="L14" s="80" t="s">
        <v>197</v>
      </c>
    </row>
    <row r="15" spans="1:13" ht="48" customHeight="1" thickBot="1" x14ac:dyDescent="0.5">
      <c r="G15" s="81" t="s">
        <v>111</v>
      </c>
      <c r="H15" s="82">
        <f>SUM(H10:H14)</f>
        <v>0</v>
      </c>
      <c r="I15" s="83">
        <f>SUM(I10:I14)</f>
        <v>0</v>
      </c>
      <c r="J15" s="124"/>
      <c r="K15" s="125">
        <f>J15-I15</f>
        <v>0</v>
      </c>
      <c r="L15" s="126">
        <f>IF((J15&lt;I15),J15,I15)</f>
        <v>0</v>
      </c>
    </row>
    <row r="16" spans="1:13" ht="22.2" customHeight="1" thickBot="1" x14ac:dyDescent="0.5">
      <c r="J16" s="84"/>
      <c r="K16" s="84"/>
      <c r="M16" s="44" t="s">
        <v>112</v>
      </c>
    </row>
    <row r="17" spans="1:19" ht="20.399999999999999" customHeight="1" x14ac:dyDescent="0.45">
      <c r="B17" s="163" t="s">
        <v>199</v>
      </c>
      <c r="C17" s="163"/>
      <c r="D17" s="163"/>
      <c r="E17" s="163"/>
      <c r="F17" s="163"/>
      <c r="G17" s="163"/>
      <c r="I17" s="145" t="s">
        <v>113</v>
      </c>
      <c r="J17" s="148" t="s">
        <v>114</v>
      </c>
      <c r="K17" s="151" t="s">
        <v>115</v>
      </c>
      <c r="L17" s="84"/>
      <c r="M17" s="44" t="s">
        <v>46</v>
      </c>
      <c r="O17" s="44" t="s">
        <v>116</v>
      </c>
      <c r="P17" s="44" t="s">
        <v>117</v>
      </c>
    </row>
    <row r="18" spans="1:19" ht="13.2" customHeight="1" x14ac:dyDescent="0.45">
      <c r="B18" s="163"/>
      <c r="C18" s="163"/>
      <c r="D18" s="163"/>
      <c r="E18" s="163"/>
      <c r="F18" s="163"/>
      <c r="G18" s="163"/>
      <c r="I18" s="146"/>
      <c r="J18" s="149"/>
      <c r="K18" s="152"/>
      <c r="M18" s="44" t="s">
        <v>47</v>
      </c>
      <c r="O18" s="44" t="s">
        <v>118</v>
      </c>
      <c r="P18" s="44" t="s">
        <v>119</v>
      </c>
      <c r="Q18" s="44">
        <v>1000000</v>
      </c>
    </row>
    <row r="19" spans="1:19" ht="13.2" customHeight="1" x14ac:dyDescent="0.45">
      <c r="B19" s="163"/>
      <c r="C19" s="163"/>
      <c r="D19" s="163"/>
      <c r="E19" s="163"/>
      <c r="F19" s="163"/>
      <c r="G19" s="163"/>
      <c r="I19" s="147"/>
      <c r="J19" s="150"/>
      <c r="K19" s="153"/>
      <c r="M19" s="44" t="s">
        <v>48</v>
      </c>
      <c r="O19" s="44" t="s">
        <v>120</v>
      </c>
      <c r="P19" s="44" t="s">
        <v>121</v>
      </c>
      <c r="Q19" s="44">
        <v>300000</v>
      </c>
    </row>
    <row r="20" spans="1:19" ht="13.2" customHeight="1" x14ac:dyDescent="0.45">
      <c r="B20" s="163"/>
      <c r="C20" s="163"/>
      <c r="D20" s="163"/>
      <c r="E20" s="163"/>
      <c r="F20" s="163"/>
      <c r="G20" s="163"/>
      <c r="I20" s="154" t="str">
        <f>IF((I5&lt;H15),"NG","OK")</f>
        <v>OK</v>
      </c>
      <c r="J20" s="157" t="s">
        <v>122</v>
      </c>
      <c r="K20" s="160"/>
      <c r="M20" s="44" t="s">
        <v>49</v>
      </c>
      <c r="P20" s="44" t="s">
        <v>123</v>
      </c>
      <c r="Q20" s="44">
        <v>300000</v>
      </c>
    </row>
    <row r="21" spans="1:19" ht="14.4" customHeight="1" x14ac:dyDescent="0.45">
      <c r="B21" s="163"/>
      <c r="C21" s="163"/>
      <c r="D21" s="163"/>
      <c r="E21" s="163"/>
      <c r="F21" s="163"/>
      <c r="G21" s="163"/>
      <c r="I21" s="155"/>
      <c r="J21" s="158"/>
      <c r="K21" s="161"/>
      <c r="M21" s="44" t="s">
        <v>50</v>
      </c>
      <c r="P21" s="44" t="s">
        <v>124</v>
      </c>
      <c r="Q21" s="44">
        <v>300000</v>
      </c>
    </row>
    <row r="22" spans="1:19" ht="13.2" customHeight="1" thickBot="1" x14ac:dyDescent="0.5">
      <c r="I22" s="156"/>
      <c r="J22" s="159"/>
      <c r="K22" s="162"/>
      <c r="M22" s="44" t="s">
        <v>51</v>
      </c>
      <c r="P22" s="44" t="s">
        <v>125</v>
      </c>
      <c r="Q22" s="44">
        <v>300000</v>
      </c>
    </row>
    <row r="23" spans="1:19" ht="13.2" customHeight="1" x14ac:dyDescent="0.45">
      <c r="M23" s="44" t="s">
        <v>52</v>
      </c>
      <c r="P23" s="44" t="s">
        <v>126</v>
      </c>
      <c r="Q23" s="44">
        <v>1000000</v>
      </c>
    </row>
    <row r="24" spans="1:19" x14ac:dyDescent="0.45">
      <c r="M24" s="44" t="s">
        <v>53</v>
      </c>
      <c r="P24" s="44" t="s">
        <v>127</v>
      </c>
      <c r="Q24" s="44">
        <v>300000</v>
      </c>
    </row>
    <row r="25" spans="1:19" ht="39.6" customHeight="1" x14ac:dyDescent="0.45">
      <c r="A25" s="19" t="s">
        <v>131</v>
      </c>
      <c r="C25" s="85" t="s">
        <v>132</v>
      </c>
      <c r="M25" s="44" t="s">
        <v>54</v>
      </c>
      <c r="P25" s="44" t="s">
        <v>128</v>
      </c>
      <c r="Q25" s="44">
        <v>1000000</v>
      </c>
    </row>
    <row r="26" spans="1:19" s="86" customFormat="1" ht="32.4" customHeight="1" x14ac:dyDescent="0.45">
      <c r="B26" s="87" t="s">
        <v>200</v>
      </c>
      <c r="C26" s="88"/>
      <c r="D26" s="88"/>
      <c r="E26" s="88"/>
      <c r="F26" s="89"/>
      <c r="G26" s="90" t="s">
        <v>3</v>
      </c>
      <c r="H26" s="91" t="s">
        <v>3</v>
      </c>
      <c r="I26" s="143" t="s">
        <v>209</v>
      </c>
      <c r="J26" s="59"/>
      <c r="K26" s="59"/>
      <c r="L26" s="59"/>
      <c r="M26" s="59"/>
      <c r="N26" s="59"/>
      <c r="O26" s="59"/>
      <c r="P26" s="59"/>
      <c r="Q26" s="59"/>
      <c r="R26" s="59"/>
    </row>
    <row r="27" spans="1:19" s="86" customFormat="1" ht="28.8" x14ac:dyDescent="0.45">
      <c r="A27" s="108"/>
      <c r="B27" s="102" t="s">
        <v>211</v>
      </c>
      <c r="C27" s="92" t="s">
        <v>1</v>
      </c>
      <c r="D27" s="92" t="s">
        <v>215</v>
      </c>
      <c r="E27" s="92" t="s">
        <v>201</v>
      </c>
      <c r="F27" s="92" t="s">
        <v>202</v>
      </c>
      <c r="G27" s="94" t="s">
        <v>216</v>
      </c>
      <c r="H27" s="95" t="s">
        <v>39</v>
      </c>
      <c r="I27" s="143"/>
      <c r="J27" s="59"/>
      <c r="K27" s="96"/>
      <c r="L27" s="96"/>
      <c r="M27" s="96"/>
      <c r="N27" s="96"/>
      <c r="O27" s="96"/>
      <c r="P27" s="96"/>
      <c r="Q27" s="96"/>
      <c r="R27" s="96"/>
    </row>
    <row r="28" spans="1:19" s="86" customFormat="1" ht="46.8" customHeight="1" x14ac:dyDescent="0.45">
      <c r="A28" s="97">
        <v>1</v>
      </c>
      <c r="B28" s="98"/>
      <c r="C28" s="98"/>
      <c r="D28" s="98"/>
      <c r="E28" s="109"/>
      <c r="F28" s="109"/>
      <c r="G28" s="127"/>
      <c r="H28" s="140">
        <f>SUM(G28:G33)</f>
        <v>0</v>
      </c>
      <c r="I28" s="98">
        <v>0</v>
      </c>
      <c r="J28" s="99"/>
      <c r="K28" s="99"/>
      <c r="L28" s="100"/>
      <c r="M28" s="100"/>
      <c r="N28" s="101"/>
      <c r="O28" s="101"/>
      <c r="P28" s="101"/>
      <c r="Q28" s="101"/>
      <c r="R28" s="101"/>
      <c r="S28" s="101"/>
    </row>
    <row r="29" spans="1:19" s="86" customFormat="1" ht="40.799999999999997" customHeight="1" x14ac:dyDescent="0.45">
      <c r="A29" s="97">
        <v>2</v>
      </c>
      <c r="B29" s="98"/>
      <c r="C29" s="98"/>
      <c r="D29" s="98"/>
      <c r="E29" s="98"/>
      <c r="F29" s="98"/>
      <c r="G29" s="127"/>
      <c r="H29" s="141"/>
      <c r="I29" s="99"/>
      <c r="J29" s="99"/>
      <c r="K29" s="99"/>
      <c r="L29" s="99"/>
      <c r="M29" s="99"/>
      <c r="N29" s="101"/>
      <c r="O29" s="101"/>
      <c r="P29" s="101"/>
      <c r="Q29" s="101"/>
      <c r="R29" s="101"/>
      <c r="S29" s="101"/>
    </row>
    <row r="30" spans="1:19" s="86" customFormat="1" ht="40.799999999999997" customHeight="1" x14ac:dyDescent="0.45">
      <c r="A30" s="97">
        <v>3</v>
      </c>
      <c r="B30" s="98"/>
      <c r="C30" s="98"/>
      <c r="D30" s="98"/>
      <c r="E30" s="98"/>
      <c r="F30" s="98"/>
      <c r="G30" s="127"/>
      <c r="H30" s="141"/>
      <c r="L30" s="99"/>
      <c r="M30" s="99"/>
      <c r="N30" s="101"/>
      <c r="O30" s="101"/>
      <c r="P30" s="101"/>
      <c r="Q30" s="101"/>
      <c r="R30" s="101"/>
      <c r="S30" s="101"/>
    </row>
    <row r="31" spans="1:19" s="86" customFormat="1" ht="40.799999999999997" customHeight="1" x14ac:dyDescent="0.45">
      <c r="A31" s="97">
        <v>4</v>
      </c>
      <c r="B31" s="98"/>
      <c r="C31" s="98"/>
      <c r="D31" s="98"/>
      <c r="E31" s="98"/>
      <c r="F31" s="98"/>
      <c r="G31" s="127"/>
      <c r="H31" s="141"/>
      <c r="L31" s="99"/>
      <c r="M31" s="99"/>
      <c r="N31" s="96"/>
      <c r="O31" s="96"/>
      <c r="P31" s="96"/>
      <c r="Q31" s="96"/>
      <c r="R31" s="96"/>
      <c r="S31" s="96"/>
    </row>
    <row r="32" spans="1:19" s="86" customFormat="1" ht="40.799999999999997" customHeight="1" x14ac:dyDescent="0.45">
      <c r="A32" s="97">
        <v>5</v>
      </c>
      <c r="B32" s="98"/>
      <c r="C32" s="98"/>
      <c r="D32" s="98"/>
      <c r="E32" s="98"/>
      <c r="F32" s="98"/>
      <c r="G32" s="127"/>
      <c r="H32" s="141"/>
      <c r="I32" s="59"/>
      <c r="J32" s="59"/>
      <c r="K32" s="59"/>
      <c r="L32" s="96"/>
      <c r="M32" s="96"/>
      <c r="N32" s="96"/>
      <c r="O32" s="96"/>
      <c r="P32" s="96"/>
      <c r="Q32" s="96"/>
      <c r="R32" s="96"/>
      <c r="S32" s="96"/>
    </row>
    <row r="33" spans="1:19" s="86" customFormat="1" ht="40.799999999999997" customHeight="1" x14ac:dyDescent="0.45">
      <c r="A33" s="97">
        <v>6</v>
      </c>
      <c r="B33" s="98"/>
      <c r="C33" s="98"/>
      <c r="D33" s="98"/>
      <c r="E33" s="98"/>
      <c r="F33" s="98"/>
      <c r="G33" s="127"/>
      <c r="H33" s="142"/>
      <c r="I33" s="59"/>
      <c r="J33" s="59"/>
      <c r="K33" s="59"/>
      <c r="L33" s="96"/>
      <c r="M33" s="96"/>
      <c r="N33" s="96"/>
      <c r="O33" s="96"/>
      <c r="P33" s="96"/>
      <c r="Q33" s="96"/>
      <c r="R33" s="96"/>
      <c r="S33" s="96"/>
    </row>
    <row r="34" spans="1:19" s="86" customFormat="1" ht="13.8" thickBot="1" x14ac:dyDescent="0.5"/>
    <row r="35" spans="1:19" s="86" customFormat="1" ht="43.2" x14ac:dyDescent="0.45">
      <c r="A35" s="102" t="s">
        <v>40</v>
      </c>
      <c r="B35" s="93" t="s">
        <v>41</v>
      </c>
      <c r="C35" s="92" t="s">
        <v>26</v>
      </c>
      <c r="D35" s="92" t="s">
        <v>203</v>
      </c>
      <c r="E35" s="93" t="s">
        <v>42</v>
      </c>
      <c r="F35" s="103" t="s">
        <v>36</v>
      </c>
      <c r="G35" s="104" t="s">
        <v>204</v>
      </c>
      <c r="H35" s="110" t="s">
        <v>208</v>
      </c>
      <c r="I35" s="97" t="s">
        <v>206</v>
      </c>
    </row>
    <row r="36" spans="1:19" s="86" customFormat="1" ht="14.4" x14ac:dyDescent="0.45">
      <c r="A36" s="102"/>
      <c r="B36" s="92" t="s">
        <v>28</v>
      </c>
      <c r="C36" s="92" t="s">
        <v>29</v>
      </c>
      <c r="D36" s="92" t="s">
        <v>30</v>
      </c>
      <c r="E36" s="92" t="s">
        <v>31</v>
      </c>
      <c r="F36" s="103" t="s">
        <v>37</v>
      </c>
      <c r="G36" s="105" t="s">
        <v>38</v>
      </c>
      <c r="H36" s="111" t="s">
        <v>205</v>
      </c>
      <c r="I36" s="112" t="s">
        <v>207</v>
      </c>
    </row>
    <row r="37" spans="1:19" s="86" customFormat="1" ht="52.2" customHeight="1" thickBot="1" x14ac:dyDescent="0.5">
      <c r="A37" s="106">
        <v>0.75</v>
      </c>
      <c r="B37" s="128">
        <f>ROUNDDOWN(H28*A37,-3)</f>
        <v>0</v>
      </c>
      <c r="C37" s="128" t="str">
        <f>IFERROR(VLOOKUP(H5,入力規則リスト!$C$3:$D$7,2),"")</f>
        <v/>
      </c>
      <c r="D37" s="128" t="str">
        <f>IFERROR(C37-I28,"")</f>
        <v/>
      </c>
      <c r="E37" s="128">
        <f>MIN(B37,D37)</f>
        <v>0</v>
      </c>
      <c r="F37" s="133">
        <v>1</v>
      </c>
      <c r="G37" s="129">
        <f>ROUNDUP(E37*F37,-3)</f>
        <v>0</v>
      </c>
      <c r="H37" s="130"/>
      <c r="I37" s="131">
        <f>H37-G37</f>
        <v>0</v>
      </c>
    </row>
    <row r="38" spans="1:19" ht="22.2" customHeight="1" x14ac:dyDescent="0.45">
      <c r="A38" s="113" t="s">
        <v>210</v>
      </c>
      <c r="B38" s="96"/>
      <c r="C38" s="96"/>
      <c r="D38" s="96"/>
      <c r="E38" s="96"/>
      <c r="F38" s="96"/>
      <c r="G38" s="96"/>
      <c r="M38" s="44" t="s">
        <v>67</v>
      </c>
    </row>
    <row r="39" spans="1:19" ht="22.2" customHeight="1" x14ac:dyDescent="0.45">
      <c r="A39" s="59" t="s">
        <v>212</v>
      </c>
      <c r="B39" s="59"/>
      <c r="C39" s="59"/>
      <c r="D39" s="59"/>
      <c r="E39" s="59"/>
      <c r="F39" s="96"/>
      <c r="G39" s="96"/>
      <c r="M39" s="44" t="s">
        <v>69</v>
      </c>
    </row>
    <row r="40" spans="1:19" ht="22.2" customHeight="1" x14ac:dyDescent="0.45">
      <c r="A40" s="59" t="s">
        <v>213</v>
      </c>
      <c r="B40" s="59"/>
      <c r="C40" s="59"/>
      <c r="D40" s="59"/>
      <c r="E40" s="59"/>
      <c r="F40" s="96"/>
      <c r="G40" s="96"/>
      <c r="M40" s="44" t="s">
        <v>70</v>
      </c>
    </row>
    <row r="41" spans="1:19" ht="22.2" customHeight="1" x14ac:dyDescent="0.45">
      <c r="A41" s="59" t="s">
        <v>214</v>
      </c>
      <c r="B41" s="59"/>
      <c r="C41" s="59"/>
      <c r="D41" s="59"/>
      <c r="E41" s="59"/>
      <c r="F41" s="96"/>
      <c r="G41" s="96"/>
      <c r="M41" s="44" t="s">
        <v>71</v>
      </c>
    </row>
    <row r="42" spans="1:19" x14ac:dyDescent="0.45">
      <c r="M42" s="44" t="s">
        <v>72</v>
      </c>
    </row>
    <row r="43" spans="1:19" x14ac:dyDescent="0.45">
      <c r="M43" s="44" t="s">
        <v>73</v>
      </c>
    </row>
    <row r="44" spans="1:19" x14ac:dyDescent="0.45">
      <c r="M44" s="44" t="s">
        <v>74</v>
      </c>
    </row>
    <row r="45" spans="1:19" x14ac:dyDescent="0.45">
      <c r="M45" s="44" t="s">
        <v>75</v>
      </c>
    </row>
    <row r="46" spans="1:19" x14ac:dyDescent="0.45">
      <c r="M46" s="44" t="s">
        <v>76</v>
      </c>
    </row>
    <row r="47" spans="1:19" x14ac:dyDescent="0.45">
      <c r="M47" s="44" t="s">
        <v>77</v>
      </c>
    </row>
    <row r="48" spans="1:19" x14ac:dyDescent="0.45">
      <c r="M48" s="44" t="s">
        <v>78</v>
      </c>
    </row>
    <row r="49" spans="13:13" x14ac:dyDescent="0.45">
      <c r="M49" s="44" t="s">
        <v>79</v>
      </c>
    </row>
    <row r="50" spans="13:13" x14ac:dyDescent="0.45">
      <c r="M50" s="44" t="s">
        <v>80</v>
      </c>
    </row>
  </sheetData>
  <protectedRanges>
    <protectedRange sqref="J15" name="範囲4"/>
  </protectedRanges>
  <mergeCells count="10">
    <mergeCell ref="I26:I27"/>
    <mergeCell ref="H28:H33"/>
    <mergeCell ref="C2:I2"/>
    <mergeCell ref="B17:G21"/>
    <mergeCell ref="I17:I19"/>
    <mergeCell ref="J17:J19"/>
    <mergeCell ref="K17:K19"/>
    <mergeCell ref="I20:I22"/>
    <mergeCell ref="J20:J22"/>
    <mergeCell ref="K20:K22"/>
  </mergeCells>
  <phoneticPr fontId="1"/>
  <dataValidations count="2">
    <dataValidation type="list" allowBlank="1" showInputMessage="1" showErrorMessage="1" sqref="F5" xr:uid="{E6D2C3DD-3841-437A-9F26-91B7C094172E}">
      <formula1>"両方なし,介護ロボット,ＩＣＴ,両方あり"</formula1>
    </dataValidation>
    <dataValidation type="list" allowBlank="1" showInputMessage="1" showErrorMessage="1" sqref="C10:C14" xr:uid="{2539D30D-C169-477C-B681-8F0078BA44B5}">
      <formula1>$P$18:$P$25</formula1>
    </dataValidation>
  </dataValidations>
  <printOptions verticalCentered="1"/>
  <pageMargins left="0.11811023622047245" right="0.11811023622047245" top="0.55118110236220474" bottom="0.55118110236220474" header="0.11811023622047245" footer="0.11811023622047245"/>
  <pageSetup paperSize="9" scale="51" orientation="landscape" r:id="rId1"/>
  <headerFooter differentFirst="1">
    <oddHeader>&amp;C令和６年度千葉県介護ロボット導入支援事業　要望調査（個票）</oddHeader>
  </headerFooter>
  <rowBreaks count="1" manualBreakCount="1">
    <brk id="24"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596462BA-2A17-49CA-BFF8-153B373352D4}">
          <x14:formula1>
            <xm:f>入力規則リスト!$B$3:$B$17</xm:f>
          </x14:formula1>
          <xm:sqref>B28:B33</xm:sqref>
        </x14:dataValidation>
        <x14:dataValidation type="list" allowBlank="1" showInputMessage="1" showErrorMessage="1" xr:uid="{2C64F21C-A0D0-40F1-958F-34A547AA0352}">
          <x14:formula1>
            <xm:f>入力規則リスト!$C$4:$C$7</xm:f>
          </x14:formula1>
          <xm:sqref>H5</xm:sqref>
        </x14:dataValidation>
        <x14:dataValidation type="list" allowBlank="1" showInputMessage="1" showErrorMessage="1" xr:uid="{70D40B3B-ACDE-4370-9013-7B0D26816163}">
          <x14:formula1>
            <xm:f>入力規則リスト!$F$3:$F$37</xm:f>
          </x14:formula1>
          <xm:sqref>E5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E7647B-67A0-4418-8E3D-1720B5220AB6}">
  <dimension ref="A2:S50"/>
  <sheetViews>
    <sheetView view="pageBreakPreview" zoomScale="106" zoomScaleNormal="100" zoomScaleSheetLayoutView="106" workbookViewId="0">
      <selection activeCell="A2" sqref="A2:M2"/>
    </sheetView>
  </sheetViews>
  <sheetFormatPr defaultColWidth="8.09765625" defaultRowHeight="13.2" x14ac:dyDescent="0.45"/>
  <cols>
    <col min="1" max="1" width="8.09765625" style="44" customWidth="1"/>
    <col min="2" max="2" width="17.796875" style="44" customWidth="1"/>
    <col min="3" max="3" width="25.3984375" style="44" customWidth="1"/>
    <col min="4" max="4" width="20.19921875" style="44" customWidth="1"/>
    <col min="5" max="5" width="25.3984375" style="44" customWidth="1"/>
    <col min="6" max="6" width="24.69921875" style="44" customWidth="1"/>
    <col min="7" max="7" width="25.8984375" style="44" customWidth="1"/>
    <col min="8" max="8" width="18.796875" style="44" customWidth="1"/>
    <col min="9" max="9" width="20.8984375" style="44" customWidth="1"/>
    <col min="10" max="10" width="18.19921875" style="44" bestFit="1" customWidth="1"/>
    <col min="11" max="11" width="18.8984375" style="44" customWidth="1"/>
    <col min="12" max="12" width="20.19921875" style="44" customWidth="1"/>
    <col min="13" max="13" width="20.796875" style="44" hidden="1" customWidth="1"/>
    <col min="14" max="14" width="15.59765625" style="44" hidden="1" customWidth="1"/>
    <col min="15" max="15" width="21.09765625" style="44" hidden="1" customWidth="1"/>
    <col min="16" max="16" width="22.3984375" style="44" hidden="1" customWidth="1"/>
    <col min="17" max="17" width="1.8984375" style="44" hidden="1" customWidth="1"/>
    <col min="18" max="18" width="21.59765625" style="44" customWidth="1"/>
    <col min="19" max="19" width="4.19921875" style="44" customWidth="1"/>
    <col min="20" max="20" width="16.8984375" style="44" customWidth="1"/>
    <col min="21" max="16384" width="8.09765625" style="44"/>
  </cols>
  <sheetData>
    <row r="2" spans="1:13" ht="19.2" customHeight="1" x14ac:dyDescent="0.45">
      <c r="C2" s="144" t="s">
        <v>227</v>
      </c>
      <c r="D2" s="144"/>
      <c r="E2" s="144"/>
      <c r="F2" s="144"/>
      <c r="G2" s="144"/>
      <c r="H2" s="144"/>
      <c r="I2" s="144"/>
      <c r="J2" s="45"/>
    </row>
    <row r="3" spans="1:13" ht="13.8" thickBot="1" x14ac:dyDescent="0.5"/>
    <row r="4" spans="1:13" ht="42.6" customHeight="1" thickBot="1" x14ac:dyDescent="0.5">
      <c r="A4" s="46" t="s">
        <v>33</v>
      </c>
      <c r="B4" s="46" t="s">
        <v>138</v>
      </c>
      <c r="C4" s="47" t="s">
        <v>92</v>
      </c>
      <c r="D4" s="47" t="s">
        <v>93</v>
      </c>
      <c r="E4" s="48" t="s">
        <v>94</v>
      </c>
      <c r="F4" s="47" t="s">
        <v>95</v>
      </c>
      <c r="G4" s="49" t="s">
        <v>96</v>
      </c>
      <c r="H4" s="49" t="s">
        <v>129</v>
      </c>
      <c r="I4" s="49" t="s">
        <v>97</v>
      </c>
      <c r="J4" s="49" t="s">
        <v>98</v>
      </c>
      <c r="K4" s="50"/>
    </row>
    <row r="5" spans="1:13" ht="45" customHeight="1" thickBot="1" x14ac:dyDescent="0.5">
      <c r="A5" s="51">
        <v>3</v>
      </c>
      <c r="B5" s="52"/>
      <c r="C5" s="53"/>
      <c r="D5" s="53"/>
      <c r="E5" s="53"/>
      <c r="F5" s="54"/>
      <c r="G5" s="55"/>
      <c r="H5" s="56"/>
      <c r="I5" s="57">
        <f>ROUNDUP((G5*0.5),0)</f>
        <v>0</v>
      </c>
      <c r="J5" s="58">
        <v>7400000</v>
      </c>
      <c r="K5" s="50"/>
    </row>
    <row r="6" spans="1:13" ht="45" customHeight="1" x14ac:dyDescent="0.45">
      <c r="A6" s="59" t="s">
        <v>198</v>
      </c>
      <c r="B6" s="59"/>
      <c r="C6" s="59"/>
      <c r="D6" s="59"/>
      <c r="E6" s="59"/>
    </row>
    <row r="7" spans="1:13" ht="45" customHeight="1" x14ac:dyDescent="0.45">
      <c r="A7" s="59" t="s">
        <v>133</v>
      </c>
      <c r="B7" s="59"/>
      <c r="C7" s="59"/>
      <c r="D7" s="59"/>
      <c r="E7" s="59"/>
    </row>
    <row r="8" spans="1:13" ht="45" customHeight="1" thickBot="1" x14ac:dyDescent="0.5">
      <c r="A8" s="19" t="s">
        <v>130</v>
      </c>
    </row>
    <row r="9" spans="1:13" ht="80.400000000000006" customHeight="1" thickBot="1" x14ac:dyDescent="0.5">
      <c r="A9" s="46" t="s">
        <v>192</v>
      </c>
      <c r="B9" s="48" t="s">
        <v>225</v>
      </c>
      <c r="C9" s="60" t="s">
        <v>140</v>
      </c>
      <c r="D9" s="47" t="s">
        <v>143</v>
      </c>
      <c r="E9" s="47" t="s">
        <v>223</v>
      </c>
      <c r="F9" s="47" t="s">
        <v>222</v>
      </c>
      <c r="G9" s="47" t="s">
        <v>224</v>
      </c>
      <c r="H9" s="47" t="s">
        <v>193</v>
      </c>
      <c r="I9" s="61" t="s">
        <v>194</v>
      </c>
      <c r="J9" s="50"/>
    </row>
    <row r="10" spans="1:13" ht="45" customHeight="1" x14ac:dyDescent="0.45">
      <c r="A10" s="62" t="s">
        <v>106</v>
      </c>
      <c r="B10" s="63"/>
      <c r="C10" s="64"/>
      <c r="D10" s="65"/>
      <c r="E10" s="66">
        <f>ROUNDDOWN(D10*3/4,-3)</f>
        <v>0</v>
      </c>
      <c r="F10" s="66" t="str">
        <f>IF(C10="","",VLOOKUP(C10,$P$18:$Q$25,2,0))</f>
        <v/>
      </c>
      <c r="G10" s="66">
        <f>IF(F10&gt;E10,E10,F10)</f>
        <v>0</v>
      </c>
      <c r="H10" s="67"/>
      <c r="I10" s="68">
        <f>G10*H10</f>
        <v>0</v>
      </c>
      <c r="J10" s="69"/>
    </row>
    <row r="11" spans="1:13" ht="45" customHeight="1" x14ac:dyDescent="0.45">
      <c r="A11" s="70" t="s">
        <v>107</v>
      </c>
      <c r="B11" s="63"/>
      <c r="C11" s="64"/>
      <c r="D11" s="65"/>
      <c r="E11" s="66">
        <f t="shared" ref="E11:E14" si="0">ROUNDDOWN(D11*3/4,-3)</f>
        <v>0</v>
      </c>
      <c r="F11" s="66" t="str">
        <f>IF(C11="","",VLOOKUP(C11,$P$18:$Q$25,2,0))</f>
        <v/>
      </c>
      <c r="G11" s="66">
        <f t="shared" ref="G11:G14" si="1">IF(F11&gt;E11,E11,F11)</f>
        <v>0</v>
      </c>
      <c r="H11" s="67"/>
      <c r="I11" s="68">
        <f t="shared" ref="I11:I14" si="2">G11*H11</f>
        <v>0</v>
      </c>
      <c r="J11" s="69"/>
    </row>
    <row r="12" spans="1:13" ht="45" customHeight="1" x14ac:dyDescent="0.45">
      <c r="A12" s="70" t="s">
        <v>108</v>
      </c>
      <c r="B12" s="63"/>
      <c r="C12" s="64"/>
      <c r="D12" s="65"/>
      <c r="E12" s="66">
        <f t="shared" si="0"/>
        <v>0</v>
      </c>
      <c r="F12" s="66" t="str">
        <f>IF(C12="","",VLOOKUP(C12,$P$18:$Q$25,2,0))</f>
        <v/>
      </c>
      <c r="G12" s="66">
        <f t="shared" si="1"/>
        <v>0</v>
      </c>
      <c r="H12" s="67"/>
      <c r="I12" s="68">
        <f t="shared" si="2"/>
        <v>0</v>
      </c>
      <c r="J12" s="69"/>
    </row>
    <row r="13" spans="1:13" ht="45" customHeight="1" thickBot="1" x14ac:dyDescent="0.5">
      <c r="A13" s="70" t="s">
        <v>109</v>
      </c>
      <c r="B13" s="63"/>
      <c r="C13" s="64"/>
      <c r="D13" s="65"/>
      <c r="E13" s="66">
        <f t="shared" si="0"/>
        <v>0</v>
      </c>
      <c r="F13" s="66" t="str">
        <f>IF(C13="","",VLOOKUP(C13,$P$18:$Q$25,2,0))</f>
        <v/>
      </c>
      <c r="G13" s="66">
        <f t="shared" si="1"/>
        <v>0</v>
      </c>
      <c r="H13" s="67"/>
      <c r="I13" s="68">
        <f t="shared" si="2"/>
        <v>0</v>
      </c>
      <c r="J13" s="69"/>
    </row>
    <row r="14" spans="1:13" ht="45" customHeight="1" thickBot="1" x14ac:dyDescent="0.5">
      <c r="A14" s="71" t="s">
        <v>110</v>
      </c>
      <c r="B14" s="72"/>
      <c r="C14" s="73"/>
      <c r="D14" s="74"/>
      <c r="E14" s="75">
        <f t="shared" si="0"/>
        <v>0</v>
      </c>
      <c r="F14" s="75" t="str">
        <f>IF(C14="","",VLOOKUP(C14,$P$18:$Q$25,2,0))</f>
        <v/>
      </c>
      <c r="G14" s="75">
        <f t="shared" si="1"/>
        <v>0</v>
      </c>
      <c r="H14" s="76"/>
      <c r="I14" s="77">
        <f t="shared" si="2"/>
        <v>0</v>
      </c>
      <c r="J14" s="78" t="s">
        <v>195</v>
      </c>
      <c r="K14" s="79" t="s">
        <v>196</v>
      </c>
      <c r="L14" s="80" t="s">
        <v>197</v>
      </c>
    </row>
    <row r="15" spans="1:13" ht="48" customHeight="1" thickBot="1" x14ac:dyDescent="0.5">
      <c r="G15" s="81" t="s">
        <v>111</v>
      </c>
      <c r="H15" s="82">
        <f>SUM(H10:H14)</f>
        <v>0</v>
      </c>
      <c r="I15" s="83">
        <f>SUM(I10:I14)</f>
        <v>0</v>
      </c>
      <c r="J15" s="124"/>
      <c r="K15" s="125">
        <f>J15-I15</f>
        <v>0</v>
      </c>
      <c r="L15" s="126">
        <f>IF((J15&lt;I15),J15,I15)</f>
        <v>0</v>
      </c>
    </row>
    <row r="16" spans="1:13" ht="22.2" customHeight="1" thickBot="1" x14ac:dyDescent="0.5">
      <c r="J16" s="84"/>
      <c r="K16" s="84"/>
      <c r="M16" s="44" t="s">
        <v>112</v>
      </c>
    </row>
    <row r="17" spans="1:19" ht="20.399999999999999" customHeight="1" x14ac:dyDescent="0.45">
      <c r="B17" s="163" t="s">
        <v>199</v>
      </c>
      <c r="C17" s="163"/>
      <c r="D17" s="163"/>
      <c r="E17" s="163"/>
      <c r="F17" s="163"/>
      <c r="G17" s="163"/>
      <c r="I17" s="145" t="s">
        <v>113</v>
      </c>
      <c r="J17" s="148" t="s">
        <v>114</v>
      </c>
      <c r="K17" s="151" t="s">
        <v>115</v>
      </c>
      <c r="L17" s="84"/>
      <c r="M17" s="44" t="s">
        <v>46</v>
      </c>
      <c r="O17" s="44" t="s">
        <v>116</v>
      </c>
      <c r="P17" s="44" t="s">
        <v>117</v>
      </c>
    </row>
    <row r="18" spans="1:19" ht="13.2" customHeight="1" x14ac:dyDescent="0.45">
      <c r="B18" s="163"/>
      <c r="C18" s="163"/>
      <c r="D18" s="163"/>
      <c r="E18" s="163"/>
      <c r="F18" s="163"/>
      <c r="G18" s="163"/>
      <c r="I18" s="146"/>
      <c r="J18" s="149"/>
      <c r="K18" s="152"/>
      <c r="M18" s="44" t="s">
        <v>47</v>
      </c>
      <c r="O18" s="44" t="s">
        <v>118</v>
      </c>
      <c r="P18" s="44" t="s">
        <v>119</v>
      </c>
      <c r="Q18" s="44">
        <v>1000000</v>
      </c>
    </row>
    <row r="19" spans="1:19" ht="13.2" customHeight="1" x14ac:dyDescent="0.45">
      <c r="B19" s="163"/>
      <c r="C19" s="163"/>
      <c r="D19" s="163"/>
      <c r="E19" s="163"/>
      <c r="F19" s="163"/>
      <c r="G19" s="163"/>
      <c r="I19" s="147"/>
      <c r="J19" s="150"/>
      <c r="K19" s="153"/>
      <c r="M19" s="44" t="s">
        <v>48</v>
      </c>
      <c r="O19" s="44" t="s">
        <v>120</v>
      </c>
      <c r="P19" s="44" t="s">
        <v>121</v>
      </c>
      <c r="Q19" s="44">
        <v>300000</v>
      </c>
    </row>
    <row r="20" spans="1:19" ht="13.2" customHeight="1" x14ac:dyDescent="0.45">
      <c r="B20" s="163"/>
      <c r="C20" s="163"/>
      <c r="D20" s="163"/>
      <c r="E20" s="163"/>
      <c r="F20" s="163"/>
      <c r="G20" s="163"/>
      <c r="I20" s="154" t="str">
        <f>IF((I5&lt;H15),"NG","OK")</f>
        <v>OK</v>
      </c>
      <c r="J20" s="157" t="s">
        <v>122</v>
      </c>
      <c r="K20" s="160"/>
      <c r="M20" s="44" t="s">
        <v>49</v>
      </c>
      <c r="P20" s="44" t="s">
        <v>123</v>
      </c>
      <c r="Q20" s="44">
        <v>300000</v>
      </c>
    </row>
    <row r="21" spans="1:19" ht="14.4" customHeight="1" x14ac:dyDescent="0.45">
      <c r="B21" s="163"/>
      <c r="C21" s="163"/>
      <c r="D21" s="163"/>
      <c r="E21" s="163"/>
      <c r="F21" s="163"/>
      <c r="G21" s="163"/>
      <c r="I21" s="155"/>
      <c r="J21" s="158"/>
      <c r="K21" s="161"/>
      <c r="M21" s="44" t="s">
        <v>50</v>
      </c>
      <c r="P21" s="44" t="s">
        <v>124</v>
      </c>
      <c r="Q21" s="44">
        <v>300000</v>
      </c>
    </row>
    <row r="22" spans="1:19" ht="13.2" customHeight="1" thickBot="1" x14ac:dyDescent="0.5">
      <c r="I22" s="156"/>
      <c r="J22" s="159"/>
      <c r="K22" s="162"/>
      <c r="M22" s="44" t="s">
        <v>51</v>
      </c>
      <c r="P22" s="44" t="s">
        <v>125</v>
      </c>
      <c r="Q22" s="44">
        <v>300000</v>
      </c>
    </row>
    <row r="23" spans="1:19" ht="13.2" customHeight="1" x14ac:dyDescent="0.45">
      <c r="M23" s="44" t="s">
        <v>52</v>
      </c>
      <c r="P23" s="44" t="s">
        <v>126</v>
      </c>
      <c r="Q23" s="44">
        <v>1000000</v>
      </c>
    </row>
    <row r="24" spans="1:19" x14ac:dyDescent="0.45">
      <c r="M24" s="44" t="s">
        <v>53</v>
      </c>
      <c r="P24" s="44" t="s">
        <v>127</v>
      </c>
      <c r="Q24" s="44">
        <v>300000</v>
      </c>
    </row>
    <row r="25" spans="1:19" ht="39.6" customHeight="1" x14ac:dyDescent="0.45">
      <c r="A25" s="19" t="s">
        <v>131</v>
      </c>
      <c r="C25" s="85" t="s">
        <v>132</v>
      </c>
      <c r="M25" s="44" t="s">
        <v>54</v>
      </c>
      <c r="P25" s="44" t="s">
        <v>128</v>
      </c>
      <c r="Q25" s="44">
        <v>1000000</v>
      </c>
    </row>
    <row r="26" spans="1:19" s="86" customFormat="1" ht="32.4" customHeight="1" x14ac:dyDescent="0.45">
      <c r="B26" s="87" t="s">
        <v>200</v>
      </c>
      <c r="C26" s="88"/>
      <c r="D26" s="88"/>
      <c r="E26" s="88"/>
      <c r="F26" s="89"/>
      <c r="G26" s="90" t="s">
        <v>3</v>
      </c>
      <c r="H26" s="91" t="s">
        <v>3</v>
      </c>
      <c r="I26" s="143" t="s">
        <v>209</v>
      </c>
      <c r="J26" s="59"/>
      <c r="K26" s="59"/>
      <c r="L26" s="59"/>
      <c r="M26" s="59"/>
      <c r="N26" s="59"/>
      <c r="O26" s="59"/>
      <c r="P26" s="59"/>
      <c r="Q26" s="59"/>
      <c r="R26" s="59"/>
    </row>
    <row r="27" spans="1:19" s="86" customFormat="1" ht="28.8" x14ac:dyDescent="0.45">
      <c r="A27" s="108"/>
      <c r="B27" s="102" t="s">
        <v>211</v>
      </c>
      <c r="C27" s="92" t="s">
        <v>1</v>
      </c>
      <c r="D27" s="92" t="s">
        <v>215</v>
      </c>
      <c r="E27" s="92" t="s">
        <v>201</v>
      </c>
      <c r="F27" s="92" t="s">
        <v>202</v>
      </c>
      <c r="G27" s="94" t="s">
        <v>216</v>
      </c>
      <c r="H27" s="95" t="s">
        <v>39</v>
      </c>
      <c r="I27" s="143"/>
      <c r="J27" s="59"/>
      <c r="K27" s="96"/>
      <c r="L27" s="96"/>
      <c r="M27" s="96"/>
      <c r="N27" s="96"/>
      <c r="O27" s="96"/>
      <c r="P27" s="96"/>
      <c r="Q27" s="96"/>
      <c r="R27" s="96"/>
    </row>
    <row r="28" spans="1:19" s="86" customFormat="1" ht="46.8" customHeight="1" x14ac:dyDescent="0.45">
      <c r="A28" s="97">
        <v>1</v>
      </c>
      <c r="B28" s="98"/>
      <c r="C28" s="98"/>
      <c r="D28" s="98"/>
      <c r="E28" s="109"/>
      <c r="F28" s="109"/>
      <c r="G28" s="127"/>
      <c r="H28" s="140">
        <f>SUM(G28:G33)</f>
        <v>0</v>
      </c>
      <c r="I28" s="98">
        <v>0</v>
      </c>
      <c r="J28" s="99"/>
      <c r="K28" s="99"/>
      <c r="L28" s="100"/>
      <c r="M28" s="100"/>
      <c r="N28" s="101"/>
      <c r="O28" s="101"/>
      <c r="P28" s="101"/>
      <c r="Q28" s="101"/>
      <c r="R28" s="101"/>
      <c r="S28" s="101"/>
    </row>
    <row r="29" spans="1:19" s="86" customFormat="1" ht="40.799999999999997" customHeight="1" x14ac:dyDescent="0.45">
      <c r="A29" s="97">
        <v>2</v>
      </c>
      <c r="B29" s="98"/>
      <c r="C29" s="98"/>
      <c r="D29" s="98"/>
      <c r="E29" s="98"/>
      <c r="F29" s="98"/>
      <c r="G29" s="127"/>
      <c r="H29" s="141"/>
      <c r="I29" s="99"/>
      <c r="J29" s="99"/>
      <c r="K29" s="99"/>
      <c r="L29" s="99"/>
      <c r="M29" s="99"/>
      <c r="N29" s="101"/>
      <c r="O29" s="101"/>
      <c r="P29" s="101"/>
      <c r="Q29" s="101"/>
      <c r="R29" s="101"/>
      <c r="S29" s="101"/>
    </row>
    <row r="30" spans="1:19" s="86" customFormat="1" ht="40.799999999999997" customHeight="1" x14ac:dyDescent="0.45">
      <c r="A30" s="97">
        <v>3</v>
      </c>
      <c r="B30" s="98"/>
      <c r="C30" s="98"/>
      <c r="D30" s="98"/>
      <c r="E30" s="98"/>
      <c r="F30" s="98"/>
      <c r="G30" s="127"/>
      <c r="H30" s="141"/>
      <c r="L30" s="99"/>
      <c r="M30" s="99"/>
      <c r="N30" s="101"/>
      <c r="O30" s="101"/>
      <c r="P30" s="101"/>
      <c r="Q30" s="101"/>
      <c r="R30" s="101"/>
      <c r="S30" s="101"/>
    </row>
    <row r="31" spans="1:19" s="86" customFormat="1" ht="40.799999999999997" customHeight="1" x14ac:dyDescent="0.45">
      <c r="A31" s="97">
        <v>4</v>
      </c>
      <c r="B31" s="98"/>
      <c r="C31" s="98"/>
      <c r="D31" s="98"/>
      <c r="E31" s="98"/>
      <c r="F31" s="98"/>
      <c r="G31" s="127"/>
      <c r="H31" s="141"/>
      <c r="L31" s="99"/>
      <c r="M31" s="99"/>
      <c r="N31" s="96"/>
      <c r="O31" s="96"/>
      <c r="P31" s="96"/>
      <c r="Q31" s="96"/>
      <c r="R31" s="96"/>
      <c r="S31" s="96"/>
    </row>
    <row r="32" spans="1:19" s="86" customFormat="1" ht="40.799999999999997" customHeight="1" x14ac:dyDescent="0.45">
      <c r="A32" s="97">
        <v>5</v>
      </c>
      <c r="B32" s="98"/>
      <c r="C32" s="98"/>
      <c r="D32" s="98"/>
      <c r="E32" s="98"/>
      <c r="F32" s="98"/>
      <c r="G32" s="127"/>
      <c r="H32" s="141"/>
      <c r="I32" s="59"/>
      <c r="J32" s="59"/>
      <c r="K32" s="59"/>
      <c r="L32" s="96"/>
      <c r="M32" s="96"/>
      <c r="N32" s="96"/>
      <c r="O32" s="96"/>
      <c r="P32" s="96"/>
      <c r="Q32" s="96"/>
      <c r="R32" s="96"/>
      <c r="S32" s="96"/>
    </row>
    <row r="33" spans="1:19" s="86" customFormat="1" ht="40.799999999999997" customHeight="1" x14ac:dyDescent="0.45">
      <c r="A33" s="97">
        <v>6</v>
      </c>
      <c r="B33" s="98"/>
      <c r="C33" s="98"/>
      <c r="D33" s="98"/>
      <c r="E33" s="98"/>
      <c r="F33" s="98"/>
      <c r="G33" s="127"/>
      <c r="H33" s="142"/>
      <c r="I33" s="59"/>
      <c r="J33" s="59"/>
      <c r="K33" s="59"/>
      <c r="L33" s="96"/>
      <c r="M33" s="96"/>
      <c r="N33" s="96"/>
      <c r="O33" s="96"/>
      <c r="P33" s="96"/>
      <c r="Q33" s="96"/>
      <c r="R33" s="96"/>
      <c r="S33" s="96"/>
    </row>
    <row r="34" spans="1:19" s="86" customFormat="1" ht="13.8" thickBot="1" x14ac:dyDescent="0.5"/>
    <row r="35" spans="1:19" s="86" customFormat="1" ht="43.2" x14ac:dyDescent="0.45">
      <c r="A35" s="102" t="s">
        <v>40</v>
      </c>
      <c r="B35" s="93" t="s">
        <v>41</v>
      </c>
      <c r="C35" s="92" t="s">
        <v>26</v>
      </c>
      <c r="D35" s="92" t="s">
        <v>203</v>
      </c>
      <c r="E35" s="93" t="s">
        <v>42</v>
      </c>
      <c r="F35" s="103" t="s">
        <v>36</v>
      </c>
      <c r="G35" s="104" t="s">
        <v>204</v>
      </c>
      <c r="H35" s="110" t="s">
        <v>208</v>
      </c>
      <c r="I35" s="97" t="s">
        <v>206</v>
      </c>
    </row>
    <row r="36" spans="1:19" s="86" customFormat="1" ht="14.4" x14ac:dyDescent="0.45">
      <c r="A36" s="102"/>
      <c r="B36" s="92" t="s">
        <v>28</v>
      </c>
      <c r="C36" s="92" t="s">
        <v>29</v>
      </c>
      <c r="D36" s="92" t="s">
        <v>30</v>
      </c>
      <c r="E36" s="92" t="s">
        <v>31</v>
      </c>
      <c r="F36" s="103" t="s">
        <v>37</v>
      </c>
      <c r="G36" s="105" t="s">
        <v>38</v>
      </c>
      <c r="H36" s="111" t="s">
        <v>205</v>
      </c>
      <c r="I36" s="112" t="s">
        <v>207</v>
      </c>
    </row>
    <row r="37" spans="1:19" s="86" customFormat="1" ht="52.2" customHeight="1" thickBot="1" x14ac:dyDescent="0.5">
      <c r="A37" s="106">
        <v>0.75</v>
      </c>
      <c r="B37" s="128">
        <f>ROUNDDOWN(H28*A37,-3)</f>
        <v>0</v>
      </c>
      <c r="C37" s="128" t="str">
        <f>IFERROR(VLOOKUP(H5,入力規則リスト!$C$3:$D$7,2),"")</f>
        <v/>
      </c>
      <c r="D37" s="128" t="str">
        <f>IFERROR(C37-I28,"")</f>
        <v/>
      </c>
      <c r="E37" s="128">
        <f>MIN(B37,D37)</f>
        <v>0</v>
      </c>
      <c r="F37" s="133">
        <v>1</v>
      </c>
      <c r="G37" s="129">
        <f>ROUNDUP(E37*F37,-3)</f>
        <v>0</v>
      </c>
      <c r="H37" s="130"/>
      <c r="I37" s="131">
        <f>H37-G37</f>
        <v>0</v>
      </c>
    </row>
    <row r="38" spans="1:19" ht="22.2" customHeight="1" x14ac:dyDescent="0.45">
      <c r="A38" s="113" t="s">
        <v>210</v>
      </c>
      <c r="B38" s="96"/>
      <c r="C38" s="96"/>
      <c r="D38" s="96"/>
      <c r="E38" s="96"/>
      <c r="F38" s="96"/>
      <c r="G38" s="96"/>
      <c r="M38" s="44" t="s">
        <v>67</v>
      </c>
    </row>
    <row r="39" spans="1:19" ht="22.2" customHeight="1" x14ac:dyDescent="0.45">
      <c r="A39" s="59" t="s">
        <v>212</v>
      </c>
      <c r="B39" s="59"/>
      <c r="C39" s="59"/>
      <c r="D39" s="59"/>
      <c r="E39" s="59"/>
      <c r="F39" s="96"/>
      <c r="G39" s="96"/>
      <c r="M39" s="44" t="s">
        <v>69</v>
      </c>
    </row>
    <row r="40" spans="1:19" ht="22.2" customHeight="1" x14ac:dyDescent="0.45">
      <c r="A40" s="59" t="s">
        <v>213</v>
      </c>
      <c r="B40" s="59"/>
      <c r="C40" s="59"/>
      <c r="D40" s="59"/>
      <c r="E40" s="59"/>
      <c r="F40" s="96"/>
      <c r="G40" s="96"/>
      <c r="M40" s="44" t="s">
        <v>70</v>
      </c>
    </row>
    <row r="41" spans="1:19" ht="22.2" customHeight="1" x14ac:dyDescent="0.45">
      <c r="A41" s="59" t="s">
        <v>214</v>
      </c>
      <c r="B41" s="59"/>
      <c r="C41" s="59"/>
      <c r="D41" s="59"/>
      <c r="E41" s="59"/>
      <c r="F41" s="96"/>
      <c r="G41" s="96"/>
      <c r="M41" s="44" t="s">
        <v>71</v>
      </c>
    </row>
    <row r="42" spans="1:19" x14ac:dyDescent="0.45">
      <c r="M42" s="44" t="s">
        <v>72</v>
      </c>
    </row>
    <row r="43" spans="1:19" x14ac:dyDescent="0.45">
      <c r="M43" s="44" t="s">
        <v>73</v>
      </c>
    </row>
    <row r="44" spans="1:19" x14ac:dyDescent="0.45">
      <c r="M44" s="44" t="s">
        <v>74</v>
      </c>
    </row>
    <row r="45" spans="1:19" x14ac:dyDescent="0.45">
      <c r="M45" s="44" t="s">
        <v>75</v>
      </c>
    </row>
    <row r="46" spans="1:19" x14ac:dyDescent="0.45">
      <c r="M46" s="44" t="s">
        <v>76</v>
      </c>
    </row>
    <row r="47" spans="1:19" x14ac:dyDescent="0.45">
      <c r="M47" s="44" t="s">
        <v>77</v>
      </c>
    </row>
    <row r="48" spans="1:19" x14ac:dyDescent="0.45">
      <c r="M48" s="44" t="s">
        <v>78</v>
      </c>
    </row>
    <row r="49" spans="13:13" x14ac:dyDescent="0.45">
      <c r="M49" s="44" t="s">
        <v>79</v>
      </c>
    </row>
    <row r="50" spans="13:13" x14ac:dyDescent="0.45">
      <c r="M50" s="44" t="s">
        <v>80</v>
      </c>
    </row>
  </sheetData>
  <protectedRanges>
    <protectedRange sqref="J15" name="範囲4"/>
  </protectedRanges>
  <mergeCells count="10">
    <mergeCell ref="I26:I27"/>
    <mergeCell ref="H28:H33"/>
    <mergeCell ref="C2:I2"/>
    <mergeCell ref="B17:G21"/>
    <mergeCell ref="I17:I19"/>
    <mergeCell ref="J17:J19"/>
    <mergeCell ref="K17:K19"/>
    <mergeCell ref="I20:I22"/>
    <mergeCell ref="J20:J22"/>
    <mergeCell ref="K20:K22"/>
  </mergeCells>
  <phoneticPr fontId="1"/>
  <dataValidations count="2">
    <dataValidation type="list" allowBlank="1" showInputMessage="1" showErrorMessage="1" sqref="F5" xr:uid="{45C900A2-B46B-444F-9021-F9BBFEFF2A49}">
      <formula1>"両方なし,介護ロボット,ＩＣＴ,両方あり"</formula1>
    </dataValidation>
    <dataValidation type="list" allowBlank="1" showInputMessage="1" showErrorMessage="1" sqref="C10:C14" xr:uid="{E558C69B-1F91-45BD-87FA-C1EF614B0A14}">
      <formula1>$P$18:$P$25</formula1>
    </dataValidation>
  </dataValidations>
  <printOptions verticalCentered="1"/>
  <pageMargins left="0.11811023622047245" right="0.11811023622047245" top="0.55118110236220474" bottom="0.55118110236220474" header="0.11811023622047245" footer="0.11811023622047245"/>
  <pageSetup paperSize="9" scale="51" orientation="landscape" r:id="rId1"/>
  <headerFooter differentFirst="1">
    <oddHeader>&amp;C令和６年度千葉県介護ロボット導入支援事業　要望調査（個票）</oddHeader>
  </headerFooter>
  <rowBreaks count="1" manualBreakCount="1">
    <brk id="24"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760E44C1-C55A-40F6-8B16-849D1880E491}">
          <x14:formula1>
            <xm:f>入力規則リスト!$B$3:$B$17</xm:f>
          </x14:formula1>
          <xm:sqref>B28:B33</xm:sqref>
        </x14:dataValidation>
        <x14:dataValidation type="list" allowBlank="1" showInputMessage="1" showErrorMessage="1" xr:uid="{B99B401F-371A-45AB-BA2E-B7C28F6B381A}">
          <x14:formula1>
            <xm:f>入力規則リスト!$C$4:$C$7</xm:f>
          </x14:formula1>
          <xm:sqref>H5</xm:sqref>
        </x14:dataValidation>
        <x14:dataValidation type="list" allowBlank="1" showInputMessage="1" showErrorMessage="1" xr:uid="{55B74C88-F110-4422-8AAE-858F4529E611}">
          <x14:formula1>
            <xm:f>入力規則リスト!$F$3:$F$37</xm:f>
          </x14:formula1>
          <xm:sqref>E5</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B35B26-15BA-4D68-8E76-1B079DCD98FE}">
  <dimension ref="A2:S50"/>
  <sheetViews>
    <sheetView view="pageBreakPreview" zoomScale="106" zoomScaleNormal="100" zoomScaleSheetLayoutView="106" workbookViewId="0">
      <selection activeCell="A2" sqref="A2:M2"/>
    </sheetView>
  </sheetViews>
  <sheetFormatPr defaultColWidth="8.09765625" defaultRowHeight="13.2" x14ac:dyDescent="0.45"/>
  <cols>
    <col min="1" max="1" width="8.09765625" style="44" customWidth="1"/>
    <col min="2" max="2" width="17.796875" style="44" customWidth="1"/>
    <col min="3" max="3" width="25.3984375" style="44" customWidth="1"/>
    <col min="4" max="4" width="20.19921875" style="44" customWidth="1"/>
    <col min="5" max="5" width="25.3984375" style="44" customWidth="1"/>
    <col min="6" max="6" width="24.69921875" style="44" customWidth="1"/>
    <col min="7" max="7" width="25.8984375" style="44" customWidth="1"/>
    <col min="8" max="8" width="18.796875" style="44" customWidth="1"/>
    <col min="9" max="9" width="20.8984375" style="44" customWidth="1"/>
    <col min="10" max="10" width="18.19921875" style="44" bestFit="1" customWidth="1"/>
    <col min="11" max="11" width="18.8984375" style="44" customWidth="1"/>
    <col min="12" max="12" width="20.19921875" style="44" customWidth="1"/>
    <col min="13" max="13" width="20.796875" style="44" hidden="1" customWidth="1"/>
    <col min="14" max="14" width="15.59765625" style="44" hidden="1" customWidth="1"/>
    <col min="15" max="15" width="21.09765625" style="44" hidden="1" customWidth="1"/>
    <col min="16" max="16" width="22.3984375" style="44" hidden="1" customWidth="1"/>
    <col min="17" max="17" width="1.8984375" style="44" hidden="1" customWidth="1"/>
    <col min="18" max="18" width="21.59765625" style="44" customWidth="1"/>
    <col min="19" max="19" width="4.19921875" style="44" customWidth="1"/>
    <col min="20" max="20" width="16.8984375" style="44" customWidth="1"/>
    <col min="21" max="16384" width="8.09765625" style="44"/>
  </cols>
  <sheetData>
    <row r="2" spans="1:13" ht="19.2" customHeight="1" x14ac:dyDescent="0.45">
      <c r="C2" s="144" t="s">
        <v>228</v>
      </c>
      <c r="D2" s="144"/>
      <c r="E2" s="144"/>
      <c r="F2" s="144"/>
      <c r="G2" s="144"/>
      <c r="H2" s="144"/>
      <c r="I2" s="144"/>
      <c r="J2" s="45"/>
    </row>
    <row r="3" spans="1:13" ht="13.8" thickBot="1" x14ac:dyDescent="0.5"/>
    <row r="4" spans="1:13" ht="42.6" customHeight="1" thickBot="1" x14ac:dyDescent="0.5">
      <c r="A4" s="46" t="s">
        <v>33</v>
      </c>
      <c r="B4" s="46" t="s">
        <v>138</v>
      </c>
      <c r="C4" s="47" t="s">
        <v>92</v>
      </c>
      <c r="D4" s="47" t="s">
        <v>93</v>
      </c>
      <c r="E4" s="48" t="s">
        <v>94</v>
      </c>
      <c r="F4" s="47" t="s">
        <v>95</v>
      </c>
      <c r="G4" s="49" t="s">
        <v>96</v>
      </c>
      <c r="H4" s="49" t="s">
        <v>129</v>
      </c>
      <c r="I4" s="49" t="s">
        <v>97</v>
      </c>
      <c r="J4" s="49" t="s">
        <v>98</v>
      </c>
      <c r="K4" s="50"/>
    </row>
    <row r="5" spans="1:13" ht="45" customHeight="1" thickBot="1" x14ac:dyDescent="0.5">
      <c r="A5" s="51">
        <v>4</v>
      </c>
      <c r="B5" s="52"/>
      <c r="C5" s="53"/>
      <c r="D5" s="53"/>
      <c r="E5" s="53"/>
      <c r="F5" s="54"/>
      <c r="G5" s="55"/>
      <c r="H5" s="56"/>
      <c r="I5" s="57">
        <f>ROUNDUP((G5*0.5),0)</f>
        <v>0</v>
      </c>
      <c r="J5" s="58">
        <v>7400000</v>
      </c>
      <c r="K5" s="50"/>
    </row>
    <row r="6" spans="1:13" ht="45" customHeight="1" x14ac:dyDescent="0.45">
      <c r="A6" s="59" t="s">
        <v>198</v>
      </c>
      <c r="B6" s="59"/>
      <c r="C6" s="59"/>
      <c r="D6" s="59"/>
      <c r="E6" s="59"/>
    </row>
    <row r="7" spans="1:13" ht="45" customHeight="1" x14ac:dyDescent="0.45">
      <c r="A7" s="59" t="s">
        <v>133</v>
      </c>
      <c r="B7" s="59"/>
      <c r="C7" s="59"/>
      <c r="D7" s="59"/>
      <c r="E7" s="59"/>
    </row>
    <row r="8" spans="1:13" ht="45" customHeight="1" thickBot="1" x14ac:dyDescent="0.5">
      <c r="A8" s="19" t="s">
        <v>130</v>
      </c>
    </row>
    <row r="9" spans="1:13" ht="80.400000000000006" customHeight="1" thickBot="1" x14ac:dyDescent="0.5">
      <c r="A9" s="46" t="s">
        <v>192</v>
      </c>
      <c r="B9" s="48" t="s">
        <v>225</v>
      </c>
      <c r="C9" s="60" t="s">
        <v>140</v>
      </c>
      <c r="D9" s="47" t="s">
        <v>143</v>
      </c>
      <c r="E9" s="47" t="s">
        <v>223</v>
      </c>
      <c r="F9" s="47" t="s">
        <v>222</v>
      </c>
      <c r="G9" s="47" t="s">
        <v>224</v>
      </c>
      <c r="H9" s="47" t="s">
        <v>193</v>
      </c>
      <c r="I9" s="61" t="s">
        <v>194</v>
      </c>
      <c r="J9" s="50"/>
    </row>
    <row r="10" spans="1:13" ht="45" customHeight="1" x14ac:dyDescent="0.45">
      <c r="A10" s="62" t="s">
        <v>106</v>
      </c>
      <c r="B10" s="63"/>
      <c r="C10" s="64"/>
      <c r="D10" s="65"/>
      <c r="E10" s="66">
        <f>ROUNDDOWN(D10*3/4,-3)</f>
        <v>0</v>
      </c>
      <c r="F10" s="66" t="str">
        <f>IF(C10="","",VLOOKUP(C10,$P$18:$Q$25,2,0))</f>
        <v/>
      </c>
      <c r="G10" s="66">
        <f>IF(F10&gt;E10,E10,F10)</f>
        <v>0</v>
      </c>
      <c r="H10" s="67"/>
      <c r="I10" s="68">
        <f>G10*H10</f>
        <v>0</v>
      </c>
      <c r="J10" s="69"/>
    </row>
    <row r="11" spans="1:13" ht="45" customHeight="1" x14ac:dyDescent="0.45">
      <c r="A11" s="70" t="s">
        <v>107</v>
      </c>
      <c r="B11" s="63"/>
      <c r="C11" s="64"/>
      <c r="D11" s="65"/>
      <c r="E11" s="66">
        <f t="shared" ref="E11:E14" si="0">ROUNDDOWN(D11*3/4,-3)</f>
        <v>0</v>
      </c>
      <c r="F11" s="66" t="str">
        <f>IF(C11="","",VLOOKUP(C11,$P$18:$Q$25,2,0))</f>
        <v/>
      </c>
      <c r="G11" s="66">
        <f t="shared" ref="G11:G14" si="1">IF(F11&gt;E11,E11,F11)</f>
        <v>0</v>
      </c>
      <c r="H11" s="67"/>
      <c r="I11" s="68">
        <f t="shared" ref="I11:I14" si="2">G11*H11</f>
        <v>0</v>
      </c>
      <c r="J11" s="69"/>
    </row>
    <row r="12" spans="1:13" ht="45" customHeight="1" x14ac:dyDescent="0.45">
      <c r="A12" s="70" t="s">
        <v>108</v>
      </c>
      <c r="B12" s="63"/>
      <c r="C12" s="64"/>
      <c r="D12" s="65"/>
      <c r="E12" s="66">
        <f t="shared" si="0"/>
        <v>0</v>
      </c>
      <c r="F12" s="66" t="str">
        <f>IF(C12="","",VLOOKUP(C12,$P$18:$Q$25,2,0))</f>
        <v/>
      </c>
      <c r="G12" s="66">
        <f t="shared" si="1"/>
        <v>0</v>
      </c>
      <c r="H12" s="67"/>
      <c r="I12" s="68">
        <f t="shared" si="2"/>
        <v>0</v>
      </c>
      <c r="J12" s="69"/>
    </row>
    <row r="13" spans="1:13" ht="45" customHeight="1" thickBot="1" x14ac:dyDescent="0.5">
      <c r="A13" s="70" t="s">
        <v>109</v>
      </c>
      <c r="B13" s="63"/>
      <c r="C13" s="64"/>
      <c r="D13" s="65"/>
      <c r="E13" s="66">
        <f t="shared" si="0"/>
        <v>0</v>
      </c>
      <c r="F13" s="66" t="str">
        <f>IF(C13="","",VLOOKUP(C13,$P$18:$Q$25,2,0))</f>
        <v/>
      </c>
      <c r="G13" s="66">
        <f t="shared" si="1"/>
        <v>0</v>
      </c>
      <c r="H13" s="67"/>
      <c r="I13" s="68">
        <f t="shared" si="2"/>
        <v>0</v>
      </c>
      <c r="J13" s="69"/>
    </row>
    <row r="14" spans="1:13" ht="45" customHeight="1" thickBot="1" x14ac:dyDescent="0.5">
      <c r="A14" s="71" t="s">
        <v>110</v>
      </c>
      <c r="B14" s="72"/>
      <c r="C14" s="73"/>
      <c r="D14" s="74"/>
      <c r="E14" s="75">
        <f t="shared" si="0"/>
        <v>0</v>
      </c>
      <c r="F14" s="75" t="str">
        <f>IF(C14="","",VLOOKUP(C14,$P$18:$Q$25,2,0))</f>
        <v/>
      </c>
      <c r="G14" s="75">
        <f t="shared" si="1"/>
        <v>0</v>
      </c>
      <c r="H14" s="76"/>
      <c r="I14" s="77">
        <f t="shared" si="2"/>
        <v>0</v>
      </c>
      <c r="J14" s="78" t="s">
        <v>195</v>
      </c>
      <c r="K14" s="79" t="s">
        <v>196</v>
      </c>
      <c r="L14" s="80" t="s">
        <v>197</v>
      </c>
    </row>
    <row r="15" spans="1:13" ht="48" customHeight="1" thickBot="1" x14ac:dyDescent="0.5">
      <c r="G15" s="81" t="s">
        <v>111</v>
      </c>
      <c r="H15" s="82">
        <f>SUM(H10:H14)</f>
        <v>0</v>
      </c>
      <c r="I15" s="83">
        <f>SUM(I10:I14)</f>
        <v>0</v>
      </c>
      <c r="J15" s="124"/>
      <c r="K15" s="125">
        <f>J15-I15</f>
        <v>0</v>
      </c>
      <c r="L15" s="126">
        <f>IF((J15&lt;I15),J15,I15)</f>
        <v>0</v>
      </c>
    </row>
    <row r="16" spans="1:13" ht="22.2" customHeight="1" thickBot="1" x14ac:dyDescent="0.5">
      <c r="J16" s="84"/>
      <c r="K16" s="84"/>
      <c r="M16" s="44" t="s">
        <v>112</v>
      </c>
    </row>
    <row r="17" spans="1:19" ht="20.399999999999999" customHeight="1" x14ac:dyDescent="0.45">
      <c r="B17" s="163" t="s">
        <v>199</v>
      </c>
      <c r="C17" s="163"/>
      <c r="D17" s="163"/>
      <c r="E17" s="163"/>
      <c r="F17" s="163"/>
      <c r="G17" s="163"/>
      <c r="I17" s="145" t="s">
        <v>113</v>
      </c>
      <c r="J17" s="148" t="s">
        <v>114</v>
      </c>
      <c r="K17" s="151" t="s">
        <v>115</v>
      </c>
      <c r="L17" s="84"/>
      <c r="M17" s="44" t="s">
        <v>46</v>
      </c>
      <c r="O17" s="44" t="s">
        <v>116</v>
      </c>
      <c r="P17" s="44" t="s">
        <v>117</v>
      </c>
    </row>
    <row r="18" spans="1:19" ht="13.2" customHeight="1" x14ac:dyDescent="0.45">
      <c r="B18" s="163"/>
      <c r="C18" s="163"/>
      <c r="D18" s="163"/>
      <c r="E18" s="163"/>
      <c r="F18" s="163"/>
      <c r="G18" s="163"/>
      <c r="I18" s="146"/>
      <c r="J18" s="149"/>
      <c r="K18" s="152"/>
      <c r="M18" s="44" t="s">
        <v>47</v>
      </c>
      <c r="O18" s="44" t="s">
        <v>118</v>
      </c>
      <c r="P18" s="44" t="s">
        <v>119</v>
      </c>
      <c r="Q18" s="44">
        <v>1000000</v>
      </c>
    </row>
    <row r="19" spans="1:19" ht="13.2" customHeight="1" x14ac:dyDescent="0.45">
      <c r="B19" s="163"/>
      <c r="C19" s="163"/>
      <c r="D19" s="163"/>
      <c r="E19" s="163"/>
      <c r="F19" s="163"/>
      <c r="G19" s="163"/>
      <c r="I19" s="147"/>
      <c r="J19" s="150"/>
      <c r="K19" s="153"/>
      <c r="M19" s="44" t="s">
        <v>48</v>
      </c>
      <c r="O19" s="44" t="s">
        <v>120</v>
      </c>
      <c r="P19" s="44" t="s">
        <v>121</v>
      </c>
      <c r="Q19" s="44">
        <v>300000</v>
      </c>
    </row>
    <row r="20" spans="1:19" ht="13.2" customHeight="1" x14ac:dyDescent="0.45">
      <c r="B20" s="163"/>
      <c r="C20" s="163"/>
      <c r="D20" s="163"/>
      <c r="E20" s="163"/>
      <c r="F20" s="163"/>
      <c r="G20" s="163"/>
      <c r="I20" s="154" t="str">
        <f>IF((I5&lt;H15),"NG","OK")</f>
        <v>OK</v>
      </c>
      <c r="J20" s="157" t="s">
        <v>122</v>
      </c>
      <c r="K20" s="160"/>
      <c r="M20" s="44" t="s">
        <v>49</v>
      </c>
      <c r="P20" s="44" t="s">
        <v>123</v>
      </c>
      <c r="Q20" s="44">
        <v>300000</v>
      </c>
    </row>
    <row r="21" spans="1:19" ht="14.4" customHeight="1" x14ac:dyDescent="0.45">
      <c r="B21" s="163"/>
      <c r="C21" s="163"/>
      <c r="D21" s="163"/>
      <c r="E21" s="163"/>
      <c r="F21" s="163"/>
      <c r="G21" s="163"/>
      <c r="I21" s="155"/>
      <c r="J21" s="158"/>
      <c r="K21" s="161"/>
      <c r="M21" s="44" t="s">
        <v>50</v>
      </c>
      <c r="P21" s="44" t="s">
        <v>124</v>
      </c>
      <c r="Q21" s="44">
        <v>300000</v>
      </c>
    </row>
    <row r="22" spans="1:19" ht="13.2" customHeight="1" thickBot="1" x14ac:dyDescent="0.5">
      <c r="I22" s="156"/>
      <c r="J22" s="159"/>
      <c r="K22" s="162"/>
      <c r="M22" s="44" t="s">
        <v>51</v>
      </c>
      <c r="P22" s="44" t="s">
        <v>125</v>
      </c>
      <c r="Q22" s="44">
        <v>300000</v>
      </c>
    </row>
    <row r="23" spans="1:19" ht="13.2" customHeight="1" x14ac:dyDescent="0.45">
      <c r="M23" s="44" t="s">
        <v>52</v>
      </c>
      <c r="P23" s="44" t="s">
        <v>126</v>
      </c>
      <c r="Q23" s="44">
        <v>1000000</v>
      </c>
    </row>
    <row r="24" spans="1:19" x14ac:dyDescent="0.45">
      <c r="M24" s="44" t="s">
        <v>53</v>
      </c>
      <c r="P24" s="44" t="s">
        <v>127</v>
      </c>
      <c r="Q24" s="44">
        <v>300000</v>
      </c>
    </row>
    <row r="25" spans="1:19" ht="39.6" customHeight="1" x14ac:dyDescent="0.45">
      <c r="A25" s="19" t="s">
        <v>131</v>
      </c>
      <c r="C25" s="85" t="s">
        <v>132</v>
      </c>
      <c r="M25" s="44" t="s">
        <v>54</v>
      </c>
      <c r="P25" s="44" t="s">
        <v>128</v>
      </c>
      <c r="Q25" s="44">
        <v>1000000</v>
      </c>
    </row>
    <row r="26" spans="1:19" s="86" customFormat="1" ht="32.4" customHeight="1" x14ac:dyDescent="0.45">
      <c r="B26" s="87" t="s">
        <v>200</v>
      </c>
      <c r="C26" s="88"/>
      <c r="D26" s="88"/>
      <c r="E26" s="88"/>
      <c r="F26" s="89"/>
      <c r="G26" s="90" t="s">
        <v>3</v>
      </c>
      <c r="H26" s="91" t="s">
        <v>3</v>
      </c>
      <c r="I26" s="143" t="s">
        <v>209</v>
      </c>
      <c r="J26" s="59"/>
      <c r="K26" s="59"/>
      <c r="L26" s="59"/>
      <c r="M26" s="59"/>
      <c r="N26" s="59"/>
      <c r="O26" s="59"/>
      <c r="P26" s="59"/>
      <c r="Q26" s="59"/>
      <c r="R26" s="59"/>
    </row>
    <row r="27" spans="1:19" s="86" customFormat="1" ht="28.8" x14ac:dyDescent="0.45">
      <c r="A27" s="108"/>
      <c r="B27" s="102" t="s">
        <v>211</v>
      </c>
      <c r="C27" s="92" t="s">
        <v>1</v>
      </c>
      <c r="D27" s="92" t="s">
        <v>215</v>
      </c>
      <c r="E27" s="92" t="s">
        <v>201</v>
      </c>
      <c r="F27" s="92" t="s">
        <v>202</v>
      </c>
      <c r="G27" s="94" t="s">
        <v>216</v>
      </c>
      <c r="H27" s="95" t="s">
        <v>39</v>
      </c>
      <c r="I27" s="143"/>
      <c r="J27" s="59"/>
      <c r="K27" s="96"/>
      <c r="L27" s="96"/>
      <c r="M27" s="96"/>
      <c r="N27" s="96"/>
      <c r="O27" s="96"/>
      <c r="P27" s="96"/>
      <c r="Q27" s="96"/>
      <c r="R27" s="96"/>
    </row>
    <row r="28" spans="1:19" s="86" customFormat="1" ht="46.8" customHeight="1" x14ac:dyDescent="0.45">
      <c r="A28" s="97">
        <v>1</v>
      </c>
      <c r="B28" s="98"/>
      <c r="C28" s="98"/>
      <c r="D28" s="98"/>
      <c r="E28" s="109"/>
      <c r="F28" s="109"/>
      <c r="G28" s="127"/>
      <c r="H28" s="140">
        <f>SUM(G28:G33)</f>
        <v>0</v>
      </c>
      <c r="I28" s="98">
        <v>0</v>
      </c>
      <c r="J28" s="99"/>
      <c r="K28" s="99"/>
      <c r="L28" s="100"/>
      <c r="M28" s="100"/>
      <c r="N28" s="101"/>
      <c r="O28" s="101"/>
      <c r="P28" s="101"/>
      <c r="Q28" s="101"/>
      <c r="R28" s="101"/>
      <c r="S28" s="101"/>
    </row>
    <row r="29" spans="1:19" s="86" customFormat="1" ht="40.799999999999997" customHeight="1" x14ac:dyDescent="0.45">
      <c r="A29" s="97">
        <v>2</v>
      </c>
      <c r="B29" s="98"/>
      <c r="C29" s="98"/>
      <c r="D29" s="98"/>
      <c r="E29" s="98"/>
      <c r="F29" s="98"/>
      <c r="G29" s="127"/>
      <c r="H29" s="141"/>
      <c r="I29" s="99"/>
      <c r="J29" s="99"/>
      <c r="K29" s="99"/>
      <c r="L29" s="99"/>
      <c r="M29" s="99"/>
      <c r="N29" s="101"/>
      <c r="O29" s="101"/>
      <c r="P29" s="101"/>
      <c r="Q29" s="101"/>
      <c r="R29" s="101"/>
      <c r="S29" s="101"/>
    </row>
    <row r="30" spans="1:19" s="86" customFormat="1" ht="40.799999999999997" customHeight="1" x14ac:dyDescent="0.45">
      <c r="A30" s="97">
        <v>3</v>
      </c>
      <c r="B30" s="98"/>
      <c r="C30" s="98"/>
      <c r="D30" s="98"/>
      <c r="E30" s="98"/>
      <c r="F30" s="98"/>
      <c r="G30" s="127"/>
      <c r="H30" s="141"/>
      <c r="L30" s="99"/>
      <c r="M30" s="99"/>
      <c r="N30" s="101"/>
      <c r="O30" s="101"/>
      <c r="P30" s="101"/>
      <c r="Q30" s="101"/>
      <c r="R30" s="101"/>
      <c r="S30" s="101"/>
    </row>
    <row r="31" spans="1:19" s="86" customFormat="1" ht="40.799999999999997" customHeight="1" x14ac:dyDescent="0.45">
      <c r="A31" s="97">
        <v>4</v>
      </c>
      <c r="B31" s="98"/>
      <c r="C31" s="98"/>
      <c r="D31" s="98"/>
      <c r="E31" s="98"/>
      <c r="F31" s="98"/>
      <c r="G31" s="127"/>
      <c r="H31" s="141"/>
      <c r="L31" s="99"/>
      <c r="M31" s="99"/>
      <c r="N31" s="96"/>
      <c r="O31" s="96"/>
      <c r="P31" s="96"/>
      <c r="Q31" s="96"/>
      <c r="R31" s="96"/>
      <c r="S31" s="96"/>
    </row>
    <row r="32" spans="1:19" s="86" customFormat="1" ht="40.799999999999997" customHeight="1" x14ac:dyDescent="0.45">
      <c r="A32" s="97">
        <v>5</v>
      </c>
      <c r="B32" s="98"/>
      <c r="C32" s="98"/>
      <c r="D32" s="98"/>
      <c r="E32" s="98"/>
      <c r="F32" s="98"/>
      <c r="G32" s="127"/>
      <c r="H32" s="141"/>
      <c r="I32" s="59"/>
      <c r="J32" s="59"/>
      <c r="K32" s="59"/>
      <c r="L32" s="96"/>
      <c r="M32" s="96"/>
      <c r="N32" s="96"/>
      <c r="O32" s="96"/>
      <c r="P32" s="96"/>
      <c r="Q32" s="96"/>
      <c r="R32" s="96"/>
      <c r="S32" s="96"/>
    </row>
    <row r="33" spans="1:19" s="86" customFormat="1" ht="40.799999999999997" customHeight="1" x14ac:dyDescent="0.45">
      <c r="A33" s="97">
        <v>6</v>
      </c>
      <c r="B33" s="98"/>
      <c r="C33" s="98"/>
      <c r="D33" s="98"/>
      <c r="E33" s="98"/>
      <c r="F33" s="98"/>
      <c r="G33" s="127"/>
      <c r="H33" s="142"/>
      <c r="I33" s="59"/>
      <c r="J33" s="59"/>
      <c r="K33" s="59"/>
      <c r="L33" s="96"/>
      <c r="M33" s="96"/>
      <c r="N33" s="96"/>
      <c r="O33" s="96"/>
      <c r="P33" s="96"/>
      <c r="Q33" s="96"/>
      <c r="R33" s="96"/>
      <c r="S33" s="96"/>
    </row>
    <row r="34" spans="1:19" s="86" customFormat="1" ht="13.8" thickBot="1" x14ac:dyDescent="0.5"/>
    <row r="35" spans="1:19" s="86" customFormat="1" ht="43.2" x14ac:dyDescent="0.45">
      <c r="A35" s="102" t="s">
        <v>40</v>
      </c>
      <c r="B35" s="93" t="s">
        <v>41</v>
      </c>
      <c r="C35" s="92" t="s">
        <v>26</v>
      </c>
      <c r="D35" s="92" t="s">
        <v>203</v>
      </c>
      <c r="E35" s="93" t="s">
        <v>42</v>
      </c>
      <c r="F35" s="103" t="s">
        <v>36</v>
      </c>
      <c r="G35" s="104" t="s">
        <v>204</v>
      </c>
      <c r="H35" s="110" t="s">
        <v>208</v>
      </c>
      <c r="I35" s="97" t="s">
        <v>206</v>
      </c>
    </row>
    <row r="36" spans="1:19" s="86" customFormat="1" ht="14.4" x14ac:dyDescent="0.45">
      <c r="A36" s="102"/>
      <c r="B36" s="92" t="s">
        <v>28</v>
      </c>
      <c r="C36" s="92" t="s">
        <v>29</v>
      </c>
      <c r="D36" s="92" t="s">
        <v>30</v>
      </c>
      <c r="E36" s="92" t="s">
        <v>31</v>
      </c>
      <c r="F36" s="103" t="s">
        <v>37</v>
      </c>
      <c r="G36" s="105" t="s">
        <v>38</v>
      </c>
      <c r="H36" s="111" t="s">
        <v>205</v>
      </c>
      <c r="I36" s="112" t="s">
        <v>207</v>
      </c>
    </row>
    <row r="37" spans="1:19" s="86" customFormat="1" ht="52.2" customHeight="1" thickBot="1" x14ac:dyDescent="0.5">
      <c r="A37" s="106">
        <v>0.75</v>
      </c>
      <c r="B37" s="128">
        <f>ROUNDDOWN(H28*A37,-3)</f>
        <v>0</v>
      </c>
      <c r="C37" s="128" t="str">
        <f>IFERROR(VLOOKUP(H5,入力規則リスト!$C$3:$D$7,2),"")</f>
        <v/>
      </c>
      <c r="D37" s="128" t="str">
        <f>IFERROR(C37-I28,"")</f>
        <v/>
      </c>
      <c r="E37" s="128">
        <f>MIN(B37,D37)</f>
        <v>0</v>
      </c>
      <c r="F37" s="133">
        <v>1</v>
      </c>
      <c r="G37" s="129">
        <f>ROUNDUP(E37*F37,-3)</f>
        <v>0</v>
      </c>
      <c r="H37" s="130"/>
      <c r="I37" s="131">
        <f>H37-G37</f>
        <v>0</v>
      </c>
    </row>
    <row r="38" spans="1:19" ht="22.2" customHeight="1" x14ac:dyDescent="0.45">
      <c r="A38" s="113" t="s">
        <v>210</v>
      </c>
      <c r="B38" s="96"/>
      <c r="C38" s="96"/>
      <c r="D38" s="96"/>
      <c r="E38" s="96"/>
      <c r="F38" s="96"/>
      <c r="G38" s="96"/>
      <c r="M38" s="44" t="s">
        <v>67</v>
      </c>
    </row>
    <row r="39" spans="1:19" ht="22.2" customHeight="1" x14ac:dyDescent="0.45">
      <c r="A39" s="59" t="s">
        <v>212</v>
      </c>
      <c r="B39" s="59"/>
      <c r="C39" s="59"/>
      <c r="D39" s="59"/>
      <c r="E39" s="59"/>
      <c r="F39" s="96"/>
      <c r="G39" s="96"/>
      <c r="M39" s="44" t="s">
        <v>69</v>
      </c>
    </row>
    <row r="40" spans="1:19" ht="22.2" customHeight="1" x14ac:dyDescent="0.45">
      <c r="A40" s="59" t="s">
        <v>213</v>
      </c>
      <c r="B40" s="59"/>
      <c r="C40" s="59"/>
      <c r="D40" s="59"/>
      <c r="E40" s="59"/>
      <c r="F40" s="96"/>
      <c r="G40" s="96"/>
      <c r="M40" s="44" t="s">
        <v>70</v>
      </c>
    </row>
    <row r="41" spans="1:19" ht="22.2" customHeight="1" x14ac:dyDescent="0.45">
      <c r="A41" s="59" t="s">
        <v>214</v>
      </c>
      <c r="B41" s="59"/>
      <c r="C41" s="59"/>
      <c r="D41" s="59"/>
      <c r="E41" s="59"/>
      <c r="F41" s="96"/>
      <c r="G41" s="96"/>
      <c r="M41" s="44" t="s">
        <v>71</v>
      </c>
    </row>
    <row r="42" spans="1:19" x14ac:dyDescent="0.45">
      <c r="M42" s="44" t="s">
        <v>72</v>
      </c>
    </row>
    <row r="43" spans="1:19" x14ac:dyDescent="0.45">
      <c r="M43" s="44" t="s">
        <v>73</v>
      </c>
    </row>
    <row r="44" spans="1:19" x14ac:dyDescent="0.45">
      <c r="M44" s="44" t="s">
        <v>74</v>
      </c>
    </row>
    <row r="45" spans="1:19" x14ac:dyDescent="0.45">
      <c r="M45" s="44" t="s">
        <v>75</v>
      </c>
    </row>
    <row r="46" spans="1:19" x14ac:dyDescent="0.45">
      <c r="M46" s="44" t="s">
        <v>76</v>
      </c>
    </row>
    <row r="47" spans="1:19" x14ac:dyDescent="0.45">
      <c r="M47" s="44" t="s">
        <v>77</v>
      </c>
    </row>
    <row r="48" spans="1:19" x14ac:dyDescent="0.45">
      <c r="M48" s="44" t="s">
        <v>78</v>
      </c>
    </row>
    <row r="49" spans="13:13" x14ac:dyDescent="0.45">
      <c r="M49" s="44" t="s">
        <v>79</v>
      </c>
    </row>
    <row r="50" spans="13:13" x14ac:dyDescent="0.45">
      <c r="M50" s="44" t="s">
        <v>80</v>
      </c>
    </row>
  </sheetData>
  <protectedRanges>
    <protectedRange sqref="J15" name="範囲4"/>
  </protectedRanges>
  <mergeCells count="10">
    <mergeCell ref="I26:I27"/>
    <mergeCell ref="H28:H33"/>
    <mergeCell ref="C2:I2"/>
    <mergeCell ref="B17:G21"/>
    <mergeCell ref="I17:I19"/>
    <mergeCell ref="J17:J19"/>
    <mergeCell ref="K17:K19"/>
    <mergeCell ref="I20:I22"/>
    <mergeCell ref="J20:J22"/>
    <mergeCell ref="K20:K22"/>
  </mergeCells>
  <phoneticPr fontId="1"/>
  <dataValidations count="2">
    <dataValidation type="list" allowBlank="1" showInputMessage="1" showErrorMessage="1" sqref="C10:C14" xr:uid="{7BBF01F0-CFC8-4F98-A897-36631FD0CBD0}">
      <formula1>$P$18:$P$25</formula1>
    </dataValidation>
    <dataValidation type="list" allowBlank="1" showInputMessage="1" showErrorMessage="1" sqref="F5" xr:uid="{CC428F54-3686-4A72-B0A6-F95A6AAE19EA}">
      <formula1>"両方なし,介護ロボット,ＩＣＴ,両方あり"</formula1>
    </dataValidation>
  </dataValidations>
  <printOptions verticalCentered="1"/>
  <pageMargins left="0.11811023622047245" right="0.11811023622047245" top="0.55118110236220474" bottom="0.55118110236220474" header="0.11811023622047245" footer="0.11811023622047245"/>
  <pageSetup paperSize="9" scale="51" orientation="landscape" r:id="rId1"/>
  <headerFooter differentFirst="1">
    <oddHeader>&amp;C令和６年度千葉県介護ロボット導入支援事業　要望調査（個票）</oddHeader>
  </headerFooter>
  <rowBreaks count="1" manualBreakCount="1">
    <brk id="24"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22EB04F0-6EB5-4028-94A5-B4D7ADCA53D9}">
          <x14:formula1>
            <xm:f>入力規則リスト!$F$3:$F$37</xm:f>
          </x14:formula1>
          <xm:sqref>E5</xm:sqref>
        </x14:dataValidation>
        <x14:dataValidation type="list" allowBlank="1" showInputMessage="1" showErrorMessage="1" xr:uid="{5FC5DF3C-680E-4115-BEBD-390BE904D922}">
          <x14:formula1>
            <xm:f>入力規則リスト!$C$4:$C$7</xm:f>
          </x14:formula1>
          <xm:sqref>H5</xm:sqref>
        </x14:dataValidation>
        <x14:dataValidation type="list" allowBlank="1" showInputMessage="1" showErrorMessage="1" xr:uid="{9B912882-4E69-4B96-91D2-A490D38F7175}">
          <x14:formula1>
            <xm:f>入力規則リスト!$B$3:$B$17</xm:f>
          </x14:formula1>
          <xm:sqref>B28:B33</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2D3F88-509E-4C56-B901-D599DCC9ACAC}">
  <dimension ref="A2:S50"/>
  <sheetViews>
    <sheetView view="pageBreakPreview" zoomScale="106" zoomScaleNormal="100" zoomScaleSheetLayoutView="106" workbookViewId="0">
      <selection activeCell="A2" sqref="A2:M2"/>
    </sheetView>
  </sheetViews>
  <sheetFormatPr defaultColWidth="8.09765625" defaultRowHeight="13.2" x14ac:dyDescent="0.45"/>
  <cols>
    <col min="1" max="1" width="8.09765625" style="44" customWidth="1"/>
    <col min="2" max="2" width="17.796875" style="44" customWidth="1"/>
    <col min="3" max="3" width="25.3984375" style="44" customWidth="1"/>
    <col min="4" max="4" width="20.19921875" style="44" customWidth="1"/>
    <col min="5" max="5" width="25.3984375" style="44" customWidth="1"/>
    <col min="6" max="6" width="24.69921875" style="44" customWidth="1"/>
    <col min="7" max="7" width="25.8984375" style="44" customWidth="1"/>
    <col min="8" max="8" width="18.796875" style="44" customWidth="1"/>
    <col min="9" max="9" width="20.8984375" style="44" customWidth="1"/>
    <col min="10" max="10" width="18.19921875" style="44" bestFit="1" customWidth="1"/>
    <col min="11" max="11" width="18.8984375" style="44" customWidth="1"/>
    <col min="12" max="12" width="20.19921875" style="44" customWidth="1"/>
    <col min="13" max="13" width="20.796875" style="44" hidden="1" customWidth="1"/>
    <col min="14" max="14" width="15.59765625" style="44" hidden="1" customWidth="1"/>
    <col min="15" max="15" width="21.09765625" style="44" hidden="1" customWidth="1"/>
    <col min="16" max="16" width="22.3984375" style="44" hidden="1" customWidth="1"/>
    <col min="17" max="17" width="1.8984375" style="44" hidden="1" customWidth="1"/>
    <col min="18" max="18" width="21.59765625" style="44" customWidth="1"/>
    <col min="19" max="19" width="4.19921875" style="44" customWidth="1"/>
    <col min="20" max="20" width="16.8984375" style="44" customWidth="1"/>
    <col min="21" max="16384" width="8.09765625" style="44"/>
  </cols>
  <sheetData>
    <row r="2" spans="1:13" ht="19.2" customHeight="1" x14ac:dyDescent="0.45">
      <c r="C2" s="144" t="s">
        <v>229</v>
      </c>
      <c r="D2" s="144"/>
      <c r="E2" s="144"/>
      <c r="F2" s="144"/>
      <c r="G2" s="144"/>
      <c r="H2" s="144"/>
      <c r="I2" s="144"/>
      <c r="J2" s="45"/>
    </row>
    <row r="3" spans="1:13" ht="13.8" thickBot="1" x14ac:dyDescent="0.5"/>
    <row r="4" spans="1:13" ht="42.6" customHeight="1" thickBot="1" x14ac:dyDescent="0.5">
      <c r="A4" s="46" t="s">
        <v>33</v>
      </c>
      <c r="B4" s="46" t="s">
        <v>138</v>
      </c>
      <c r="C4" s="47" t="s">
        <v>92</v>
      </c>
      <c r="D4" s="47" t="s">
        <v>93</v>
      </c>
      <c r="E4" s="48" t="s">
        <v>94</v>
      </c>
      <c r="F4" s="47" t="s">
        <v>95</v>
      </c>
      <c r="G4" s="49" t="s">
        <v>96</v>
      </c>
      <c r="H4" s="49" t="s">
        <v>129</v>
      </c>
      <c r="I4" s="49" t="s">
        <v>97</v>
      </c>
      <c r="J4" s="49" t="s">
        <v>98</v>
      </c>
      <c r="K4" s="50"/>
    </row>
    <row r="5" spans="1:13" ht="45" customHeight="1" thickBot="1" x14ac:dyDescent="0.5">
      <c r="A5" s="51">
        <v>5</v>
      </c>
      <c r="B5" s="52"/>
      <c r="C5" s="53"/>
      <c r="D5" s="53"/>
      <c r="E5" s="53"/>
      <c r="F5" s="54"/>
      <c r="G5" s="55"/>
      <c r="H5" s="56"/>
      <c r="I5" s="57">
        <f>ROUNDUP((G5*0.5),0)</f>
        <v>0</v>
      </c>
      <c r="J5" s="58">
        <v>7400000</v>
      </c>
      <c r="K5" s="50"/>
    </row>
    <row r="6" spans="1:13" ht="45" customHeight="1" x14ac:dyDescent="0.45">
      <c r="A6" s="59" t="s">
        <v>198</v>
      </c>
      <c r="B6" s="59"/>
      <c r="C6" s="59"/>
      <c r="D6" s="59"/>
      <c r="E6" s="59"/>
    </row>
    <row r="7" spans="1:13" ht="45" customHeight="1" x14ac:dyDescent="0.45">
      <c r="A7" s="59" t="s">
        <v>133</v>
      </c>
      <c r="B7" s="59"/>
      <c r="C7" s="59"/>
      <c r="D7" s="59"/>
      <c r="E7" s="59"/>
    </row>
    <row r="8" spans="1:13" ht="45" customHeight="1" thickBot="1" x14ac:dyDescent="0.5">
      <c r="A8" s="19" t="s">
        <v>130</v>
      </c>
    </row>
    <row r="9" spans="1:13" ht="80.400000000000006" customHeight="1" thickBot="1" x14ac:dyDescent="0.5">
      <c r="A9" s="46" t="s">
        <v>192</v>
      </c>
      <c r="B9" s="48" t="s">
        <v>225</v>
      </c>
      <c r="C9" s="60" t="s">
        <v>140</v>
      </c>
      <c r="D9" s="47" t="s">
        <v>143</v>
      </c>
      <c r="E9" s="47" t="s">
        <v>223</v>
      </c>
      <c r="F9" s="47" t="s">
        <v>222</v>
      </c>
      <c r="G9" s="47" t="s">
        <v>224</v>
      </c>
      <c r="H9" s="47" t="s">
        <v>193</v>
      </c>
      <c r="I9" s="61" t="s">
        <v>194</v>
      </c>
      <c r="J9" s="50"/>
    </row>
    <row r="10" spans="1:13" ht="45" customHeight="1" x14ac:dyDescent="0.45">
      <c r="A10" s="62" t="s">
        <v>106</v>
      </c>
      <c r="B10" s="63"/>
      <c r="C10" s="64"/>
      <c r="D10" s="65"/>
      <c r="E10" s="66">
        <f>ROUNDDOWN(D10*3/4,-3)</f>
        <v>0</v>
      </c>
      <c r="F10" s="66" t="str">
        <f>IF(C10="","",VLOOKUP(C10,$P$18:$Q$25,2,0))</f>
        <v/>
      </c>
      <c r="G10" s="66">
        <f>IF(F10&gt;E10,E10,F10)</f>
        <v>0</v>
      </c>
      <c r="H10" s="67"/>
      <c r="I10" s="68">
        <f>G10*H10</f>
        <v>0</v>
      </c>
      <c r="J10" s="69"/>
    </row>
    <row r="11" spans="1:13" ht="45" customHeight="1" x14ac:dyDescent="0.45">
      <c r="A11" s="70" t="s">
        <v>107</v>
      </c>
      <c r="B11" s="63"/>
      <c r="C11" s="64"/>
      <c r="D11" s="65"/>
      <c r="E11" s="66">
        <f t="shared" ref="E11:E14" si="0">ROUNDDOWN(D11*3/4,-3)</f>
        <v>0</v>
      </c>
      <c r="F11" s="66" t="str">
        <f>IF(C11="","",VLOOKUP(C11,$P$18:$Q$25,2,0))</f>
        <v/>
      </c>
      <c r="G11" s="66">
        <f t="shared" ref="G11:G14" si="1">IF(F11&gt;E11,E11,F11)</f>
        <v>0</v>
      </c>
      <c r="H11" s="67"/>
      <c r="I11" s="68">
        <f t="shared" ref="I11:I14" si="2">G11*H11</f>
        <v>0</v>
      </c>
      <c r="J11" s="69"/>
    </row>
    <row r="12" spans="1:13" ht="45" customHeight="1" x14ac:dyDescent="0.45">
      <c r="A12" s="70" t="s">
        <v>108</v>
      </c>
      <c r="B12" s="63"/>
      <c r="C12" s="64"/>
      <c r="D12" s="65"/>
      <c r="E12" s="66">
        <f t="shared" si="0"/>
        <v>0</v>
      </c>
      <c r="F12" s="66" t="str">
        <f>IF(C12="","",VLOOKUP(C12,$P$18:$Q$25,2,0))</f>
        <v/>
      </c>
      <c r="G12" s="66">
        <f t="shared" si="1"/>
        <v>0</v>
      </c>
      <c r="H12" s="67"/>
      <c r="I12" s="68">
        <f t="shared" si="2"/>
        <v>0</v>
      </c>
      <c r="J12" s="69"/>
    </row>
    <row r="13" spans="1:13" ht="45" customHeight="1" thickBot="1" x14ac:dyDescent="0.5">
      <c r="A13" s="70" t="s">
        <v>109</v>
      </c>
      <c r="B13" s="63"/>
      <c r="C13" s="64"/>
      <c r="D13" s="65"/>
      <c r="E13" s="66">
        <f t="shared" si="0"/>
        <v>0</v>
      </c>
      <c r="F13" s="66" t="str">
        <f>IF(C13="","",VLOOKUP(C13,$P$18:$Q$25,2,0))</f>
        <v/>
      </c>
      <c r="G13" s="66">
        <f t="shared" si="1"/>
        <v>0</v>
      </c>
      <c r="H13" s="67"/>
      <c r="I13" s="68">
        <f t="shared" si="2"/>
        <v>0</v>
      </c>
      <c r="J13" s="69"/>
    </row>
    <row r="14" spans="1:13" ht="45" customHeight="1" thickBot="1" x14ac:dyDescent="0.5">
      <c r="A14" s="71" t="s">
        <v>110</v>
      </c>
      <c r="B14" s="72"/>
      <c r="C14" s="73"/>
      <c r="D14" s="74"/>
      <c r="E14" s="75">
        <f t="shared" si="0"/>
        <v>0</v>
      </c>
      <c r="F14" s="75" t="str">
        <f>IF(C14="","",VLOOKUP(C14,$P$18:$Q$25,2,0))</f>
        <v/>
      </c>
      <c r="G14" s="75">
        <f t="shared" si="1"/>
        <v>0</v>
      </c>
      <c r="H14" s="76"/>
      <c r="I14" s="77">
        <f t="shared" si="2"/>
        <v>0</v>
      </c>
      <c r="J14" s="78" t="s">
        <v>195</v>
      </c>
      <c r="K14" s="79" t="s">
        <v>196</v>
      </c>
      <c r="L14" s="80" t="s">
        <v>197</v>
      </c>
    </row>
    <row r="15" spans="1:13" ht="48" customHeight="1" thickBot="1" x14ac:dyDescent="0.5">
      <c r="G15" s="81" t="s">
        <v>111</v>
      </c>
      <c r="H15" s="82">
        <f>SUM(H10:H14)</f>
        <v>0</v>
      </c>
      <c r="I15" s="83">
        <f>SUM(I10:I14)</f>
        <v>0</v>
      </c>
      <c r="J15" s="124"/>
      <c r="K15" s="125">
        <f>J15-I15</f>
        <v>0</v>
      </c>
      <c r="L15" s="126">
        <f>IF((J15&lt;I15),J15,I15)</f>
        <v>0</v>
      </c>
    </row>
    <row r="16" spans="1:13" ht="22.2" customHeight="1" thickBot="1" x14ac:dyDescent="0.5">
      <c r="J16" s="84"/>
      <c r="K16" s="84"/>
      <c r="M16" s="44" t="s">
        <v>112</v>
      </c>
    </row>
    <row r="17" spans="1:19" ht="20.399999999999999" customHeight="1" x14ac:dyDescent="0.45">
      <c r="B17" s="163" t="s">
        <v>199</v>
      </c>
      <c r="C17" s="163"/>
      <c r="D17" s="163"/>
      <c r="E17" s="163"/>
      <c r="F17" s="163"/>
      <c r="G17" s="163"/>
      <c r="I17" s="145" t="s">
        <v>113</v>
      </c>
      <c r="J17" s="148" t="s">
        <v>114</v>
      </c>
      <c r="K17" s="151" t="s">
        <v>115</v>
      </c>
      <c r="L17" s="84"/>
      <c r="M17" s="44" t="s">
        <v>46</v>
      </c>
      <c r="O17" s="44" t="s">
        <v>116</v>
      </c>
      <c r="P17" s="44" t="s">
        <v>117</v>
      </c>
    </row>
    <row r="18" spans="1:19" ht="13.2" customHeight="1" x14ac:dyDescent="0.45">
      <c r="B18" s="163"/>
      <c r="C18" s="163"/>
      <c r="D18" s="163"/>
      <c r="E18" s="163"/>
      <c r="F18" s="163"/>
      <c r="G18" s="163"/>
      <c r="I18" s="146"/>
      <c r="J18" s="149"/>
      <c r="K18" s="152"/>
      <c r="M18" s="44" t="s">
        <v>47</v>
      </c>
      <c r="O18" s="44" t="s">
        <v>118</v>
      </c>
      <c r="P18" s="44" t="s">
        <v>119</v>
      </c>
      <c r="Q18" s="44">
        <v>1000000</v>
      </c>
    </row>
    <row r="19" spans="1:19" ht="13.2" customHeight="1" x14ac:dyDescent="0.45">
      <c r="B19" s="163"/>
      <c r="C19" s="163"/>
      <c r="D19" s="163"/>
      <c r="E19" s="163"/>
      <c r="F19" s="163"/>
      <c r="G19" s="163"/>
      <c r="I19" s="147"/>
      <c r="J19" s="150"/>
      <c r="K19" s="153"/>
      <c r="M19" s="44" t="s">
        <v>48</v>
      </c>
      <c r="O19" s="44" t="s">
        <v>120</v>
      </c>
      <c r="P19" s="44" t="s">
        <v>121</v>
      </c>
      <c r="Q19" s="44">
        <v>300000</v>
      </c>
    </row>
    <row r="20" spans="1:19" ht="13.2" customHeight="1" x14ac:dyDescent="0.45">
      <c r="B20" s="163"/>
      <c r="C20" s="163"/>
      <c r="D20" s="163"/>
      <c r="E20" s="163"/>
      <c r="F20" s="163"/>
      <c r="G20" s="163"/>
      <c r="I20" s="154" t="str">
        <f>IF((I5&lt;H15),"NG","OK")</f>
        <v>OK</v>
      </c>
      <c r="J20" s="157" t="s">
        <v>122</v>
      </c>
      <c r="K20" s="160"/>
      <c r="M20" s="44" t="s">
        <v>49</v>
      </c>
      <c r="P20" s="44" t="s">
        <v>123</v>
      </c>
      <c r="Q20" s="44">
        <v>300000</v>
      </c>
    </row>
    <row r="21" spans="1:19" ht="14.4" customHeight="1" x14ac:dyDescent="0.45">
      <c r="B21" s="163"/>
      <c r="C21" s="163"/>
      <c r="D21" s="163"/>
      <c r="E21" s="163"/>
      <c r="F21" s="163"/>
      <c r="G21" s="163"/>
      <c r="I21" s="155"/>
      <c r="J21" s="158"/>
      <c r="K21" s="161"/>
      <c r="M21" s="44" t="s">
        <v>50</v>
      </c>
      <c r="P21" s="44" t="s">
        <v>124</v>
      </c>
      <c r="Q21" s="44">
        <v>300000</v>
      </c>
    </row>
    <row r="22" spans="1:19" ht="13.2" customHeight="1" thickBot="1" x14ac:dyDescent="0.5">
      <c r="I22" s="156"/>
      <c r="J22" s="159"/>
      <c r="K22" s="162"/>
      <c r="M22" s="44" t="s">
        <v>51</v>
      </c>
      <c r="P22" s="44" t="s">
        <v>125</v>
      </c>
      <c r="Q22" s="44">
        <v>300000</v>
      </c>
    </row>
    <row r="23" spans="1:19" ht="13.2" customHeight="1" x14ac:dyDescent="0.45">
      <c r="M23" s="44" t="s">
        <v>52</v>
      </c>
      <c r="P23" s="44" t="s">
        <v>126</v>
      </c>
      <c r="Q23" s="44">
        <v>1000000</v>
      </c>
    </row>
    <row r="24" spans="1:19" x14ac:dyDescent="0.45">
      <c r="M24" s="44" t="s">
        <v>53</v>
      </c>
      <c r="P24" s="44" t="s">
        <v>127</v>
      </c>
      <c r="Q24" s="44">
        <v>300000</v>
      </c>
    </row>
    <row r="25" spans="1:19" ht="39.6" customHeight="1" x14ac:dyDescent="0.45">
      <c r="A25" s="19" t="s">
        <v>131</v>
      </c>
      <c r="C25" s="85" t="s">
        <v>132</v>
      </c>
      <c r="M25" s="44" t="s">
        <v>54</v>
      </c>
      <c r="P25" s="44" t="s">
        <v>128</v>
      </c>
      <c r="Q25" s="44">
        <v>1000000</v>
      </c>
    </row>
    <row r="26" spans="1:19" s="86" customFormat="1" ht="32.4" customHeight="1" x14ac:dyDescent="0.45">
      <c r="B26" s="87" t="s">
        <v>200</v>
      </c>
      <c r="C26" s="88"/>
      <c r="D26" s="88"/>
      <c r="E26" s="88"/>
      <c r="F26" s="89"/>
      <c r="G26" s="90" t="s">
        <v>3</v>
      </c>
      <c r="H26" s="91" t="s">
        <v>3</v>
      </c>
      <c r="I26" s="143" t="s">
        <v>209</v>
      </c>
      <c r="J26" s="59"/>
      <c r="K26" s="59"/>
      <c r="L26" s="59"/>
      <c r="M26" s="59"/>
      <c r="N26" s="59"/>
      <c r="O26" s="59"/>
      <c r="P26" s="59"/>
      <c r="Q26" s="59"/>
      <c r="R26" s="59"/>
    </row>
    <row r="27" spans="1:19" s="86" customFormat="1" ht="28.8" x14ac:dyDescent="0.45">
      <c r="A27" s="108"/>
      <c r="B27" s="102" t="s">
        <v>211</v>
      </c>
      <c r="C27" s="92" t="s">
        <v>1</v>
      </c>
      <c r="D27" s="92" t="s">
        <v>215</v>
      </c>
      <c r="E27" s="92" t="s">
        <v>201</v>
      </c>
      <c r="F27" s="92" t="s">
        <v>202</v>
      </c>
      <c r="G27" s="94" t="s">
        <v>216</v>
      </c>
      <c r="H27" s="95" t="s">
        <v>39</v>
      </c>
      <c r="I27" s="143"/>
      <c r="J27" s="59"/>
      <c r="K27" s="96"/>
      <c r="L27" s="96"/>
      <c r="M27" s="96"/>
      <c r="N27" s="96"/>
      <c r="O27" s="96"/>
      <c r="P27" s="96"/>
      <c r="Q27" s="96"/>
      <c r="R27" s="96"/>
    </row>
    <row r="28" spans="1:19" s="86" customFormat="1" ht="46.8" customHeight="1" x14ac:dyDescent="0.45">
      <c r="A28" s="97">
        <v>1</v>
      </c>
      <c r="B28" s="98"/>
      <c r="C28" s="98"/>
      <c r="D28" s="98"/>
      <c r="E28" s="109"/>
      <c r="F28" s="109"/>
      <c r="G28" s="127"/>
      <c r="H28" s="140">
        <f>SUM(G28:G33)</f>
        <v>0</v>
      </c>
      <c r="I28" s="98">
        <v>0</v>
      </c>
      <c r="J28" s="99"/>
      <c r="K28" s="99"/>
      <c r="L28" s="100"/>
      <c r="M28" s="100"/>
      <c r="N28" s="101"/>
      <c r="O28" s="101"/>
      <c r="P28" s="101"/>
      <c r="Q28" s="101"/>
      <c r="R28" s="101"/>
      <c r="S28" s="101"/>
    </row>
    <row r="29" spans="1:19" s="86" customFormat="1" ht="40.799999999999997" customHeight="1" x14ac:dyDescent="0.45">
      <c r="A29" s="97">
        <v>2</v>
      </c>
      <c r="B29" s="98"/>
      <c r="C29" s="98"/>
      <c r="D29" s="98"/>
      <c r="E29" s="98"/>
      <c r="F29" s="98"/>
      <c r="G29" s="127"/>
      <c r="H29" s="141"/>
      <c r="I29" s="99"/>
      <c r="J29" s="99"/>
      <c r="K29" s="99"/>
      <c r="L29" s="99"/>
      <c r="M29" s="99"/>
      <c r="N29" s="101"/>
      <c r="O29" s="101"/>
      <c r="P29" s="101"/>
      <c r="Q29" s="101"/>
      <c r="R29" s="101"/>
      <c r="S29" s="101"/>
    </row>
    <row r="30" spans="1:19" s="86" customFormat="1" ht="40.799999999999997" customHeight="1" x14ac:dyDescent="0.45">
      <c r="A30" s="97">
        <v>3</v>
      </c>
      <c r="B30" s="98"/>
      <c r="C30" s="98"/>
      <c r="D30" s="98"/>
      <c r="E30" s="98"/>
      <c r="F30" s="98"/>
      <c r="G30" s="127"/>
      <c r="H30" s="141"/>
      <c r="L30" s="99"/>
      <c r="M30" s="99"/>
      <c r="N30" s="101"/>
      <c r="O30" s="101"/>
      <c r="P30" s="101"/>
      <c r="Q30" s="101"/>
      <c r="R30" s="101"/>
      <c r="S30" s="101"/>
    </row>
    <row r="31" spans="1:19" s="86" customFormat="1" ht="40.799999999999997" customHeight="1" x14ac:dyDescent="0.45">
      <c r="A31" s="97">
        <v>4</v>
      </c>
      <c r="B31" s="98"/>
      <c r="C31" s="98"/>
      <c r="D31" s="98"/>
      <c r="E31" s="98"/>
      <c r="F31" s="98"/>
      <c r="G31" s="127"/>
      <c r="H31" s="141"/>
      <c r="L31" s="99"/>
      <c r="M31" s="99"/>
      <c r="N31" s="96"/>
      <c r="O31" s="96"/>
      <c r="P31" s="96"/>
      <c r="Q31" s="96"/>
      <c r="R31" s="96"/>
      <c r="S31" s="96"/>
    </row>
    <row r="32" spans="1:19" s="86" customFormat="1" ht="40.799999999999997" customHeight="1" x14ac:dyDescent="0.45">
      <c r="A32" s="97">
        <v>5</v>
      </c>
      <c r="B32" s="98"/>
      <c r="C32" s="98"/>
      <c r="D32" s="98"/>
      <c r="E32" s="98"/>
      <c r="F32" s="98"/>
      <c r="G32" s="127"/>
      <c r="H32" s="141"/>
      <c r="I32" s="59"/>
      <c r="J32" s="59"/>
      <c r="K32" s="59"/>
      <c r="L32" s="96"/>
      <c r="M32" s="96"/>
      <c r="N32" s="96"/>
      <c r="O32" s="96"/>
      <c r="P32" s="96"/>
      <c r="Q32" s="96"/>
      <c r="R32" s="96"/>
      <c r="S32" s="96"/>
    </row>
    <row r="33" spans="1:19" s="86" customFormat="1" ht="40.799999999999997" customHeight="1" x14ac:dyDescent="0.45">
      <c r="A33" s="97">
        <v>6</v>
      </c>
      <c r="B33" s="98"/>
      <c r="C33" s="98"/>
      <c r="D33" s="98"/>
      <c r="E33" s="98"/>
      <c r="F33" s="98"/>
      <c r="G33" s="127"/>
      <c r="H33" s="142"/>
      <c r="I33" s="59"/>
      <c r="J33" s="59"/>
      <c r="K33" s="59"/>
      <c r="L33" s="96"/>
      <c r="M33" s="96"/>
      <c r="N33" s="96"/>
      <c r="O33" s="96"/>
      <c r="P33" s="96"/>
      <c r="Q33" s="96"/>
      <c r="R33" s="96"/>
      <c r="S33" s="96"/>
    </row>
    <row r="34" spans="1:19" s="86" customFormat="1" ht="13.8" thickBot="1" x14ac:dyDescent="0.5"/>
    <row r="35" spans="1:19" s="86" customFormat="1" ht="43.2" x14ac:dyDescent="0.45">
      <c r="A35" s="102" t="s">
        <v>40</v>
      </c>
      <c r="B35" s="93" t="s">
        <v>41</v>
      </c>
      <c r="C35" s="92" t="s">
        <v>26</v>
      </c>
      <c r="D35" s="92" t="s">
        <v>203</v>
      </c>
      <c r="E35" s="93" t="s">
        <v>42</v>
      </c>
      <c r="F35" s="103" t="s">
        <v>36</v>
      </c>
      <c r="G35" s="104" t="s">
        <v>204</v>
      </c>
      <c r="H35" s="110" t="s">
        <v>208</v>
      </c>
      <c r="I35" s="97" t="s">
        <v>206</v>
      </c>
    </row>
    <row r="36" spans="1:19" s="86" customFormat="1" ht="14.4" x14ac:dyDescent="0.45">
      <c r="A36" s="102"/>
      <c r="B36" s="92" t="s">
        <v>28</v>
      </c>
      <c r="C36" s="92" t="s">
        <v>29</v>
      </c>
      <c r="D36" s="92" t="s">
        <v>30</v>
      </c>
      <c r="E36" s="92" t="s">
        <v>31</v>
      </c>
      <c r="F36" s="103" t="s">
        <v>37</v>
      </c>
      <c r="G36" s="105" t="s">
        <v>38</v>
      </c>
      <c r="H36" s="111" t="s">
        <v>205</v>
      </c>
      <c r="I36" s="112" t="s">
        <v>207</v>
      </c>
    </row>
    <row r="37" spans="1:19" s="86" customFormat="1" ht="52.2" customHeight="1" thickBot="1" x14ac:dyDescent="0.5">
      <c r="A37" s="106">
        <v>0.75</v>
      </c>
      <c r="B37" s="128">
        <f>ROUNDDOWN(H28*A37,-3)</f>
        <v>0</v>
      </c>
      <c r="C37" s="128" t="str">
        <f>IFERROR(VLOOKUP(H5,入力規則リスト!$C$3:$D$7,2),"")</f>
        <v/>
      </c>
      <c r="D37" s="128" t="str">
        <f>IFERROR(C37-I28,"")</f>
        <v/>
      </c>
      <c r="E37" s="128">
        <f>MIN(B37,D37)</f>
        <v>0</v>
      </c>
      <c r="F37" s="133">
        <v>1</v>
      </c>
      <c r="G37" s="129">
        <f>ROUNDUP(E37*F37,-3)</f>
        <v>0</v>
      </c>
      <c r="H37" s="130"/>
      <c r="I37" s="131">
        <f>H37-G37</f>
        <v>0</v>
      </c>
    </row>
    <row r="38" spans="1:19" ht="22.2" customHeight="1" x14ac:dyDescent="0.45">
      <c r="A38" s="113" t="s">
        <v>210</v>
      </c>
      <c r="B38" s="96"/>
      <c r="C38" s="96"/>
      <c r="D38" s="96"/>
      <c r="E38" s="96"/>
      <c r="F38" s="96"/>
      <c r="G38" s="96"/>
      <c r="M38" s="44" t="s">
        <v>67</v>
      </c>
    </row>
    <row r="39" spans="1:19" ht="22.2" customHeight="1" x14ac:dyDescent="0.45">
      <c r="A39" s="59" t="s">
        <v>212</v>
      </c>
      <c r="B39" s="59"/>
      <c r="C39" s="59"/>
      <c r="D39" s="59"/>
      <c r="E39" s="59"/>
      <c r="F39" s="96"/>
      <c r="G39" s="96"/>
      <c r="M39" s="44" t="s">
        <v>69</v>
      </c>
    </row>
    <row r="40" spans="1:19" ht="22.2" customHeight="1" x14ac:dyDescent="0.45">
      <c r="A40" s="59" t="s">
        <v>213</v>
      </c>
      <c r="B40" s="59"/>
      <c r="C40" s="59"/>
      <c r="D40" s="59"/>
      <c r="E40" s="59"/>
      <c r="F40" s="96"/>
      <c r="G40" s="96"/>
      <c r="M40" s="44" t="s">
        <v>70</v>
      </c>
    </row>
    <row r="41" spans="1:19" ht="22.2" customHeight="1" x14ac:dyDescent="0.45">
      <c r="A41" s="59" t="s">
        <v>214</v>
      </c>
      <c r="B41" s="59"/>
      <c r="C41" s="59"/>
      <c r="D41" s="59"/>
      <c r="E41" s="59"/>
      <c r="F41" s="96"/>
      <c r="G41" s="96"/>
      <c r="M41" s="44" t="s">
        <v>71</v>
      </c>
    </row>
    <row r="42" spans="1:19" x14ac:dyDescent="0.45">
      <c r="M42" s="44" t="s">
        <v>72</v>
      </c>
    </row>
    <row r="43" spans="1:19" x14ac:dyDescent="0.45">
      <c r="M43" s="44" t="s">
        <v>73</v>
      </c>
    </row>
    <row r="44" spans="1:19" x14ac:dyDescent="0.45">
      <c r="M44" s="44" t="s">
        <v>74</v>
      </c>
    </row>
    <row r="45" spans="1:19" x14ac:dyDescent="0.45">
      <c r="M45" s="44" t="s">
        <v>75</v>
      </c>
    </row>
    <row r="46" spans="1:19" x14ac:dyDescent="0.45">
      <c r="M46" s="44" t="s">
        <v>76</v>
      </c>
    </row>
    <row r="47" spans="1:19" x14ac:dyDescent="0.45">
      <c r="M47" s="44" t="s">
        <v>77</v>
      </c>
    </row>
    <row r="48" spans="1:19" x14ac:dyDescent="0.45">
      <c r="M48" s="44" t="s">
        <v>78</v>
      </c>
    </row>
    <row r="49" spans="13:13" x14ac:dyDescent="0.45">
      <c r="M49" s="44" t="s">
        <v>79</v>
      </c>
    </row>
    <row r="50" spans="13:13" x14ac:dyDescent="0.45">
      <c r="M50" s="44" t="s">
        <v>80</v>
      </c>
    </row>
  </sheetData>
  <protectedRanges>
    <protectedRange sqref="J15" name="範囲4"/>
  </protectedRanges>
  <mergeCells count="10">
    <mergeCell ref="I26:I27"/>
    <mergeCell ref="H28:H33"/>
    <mergeCell ref="C2:I2"/>
    <mergeCell ref="B17:G21"/>
    <mergeCell ref="I17:I19"/>
    <mergeCell ref="J17:J19"/>
    <mergeCell ref="K17:K19"/>
    <mergeCell ref="I20:I22"/>
    <mergeCell ref="J20:J22"/>
    <mergeCell ref="K20:K22"/>
  </mergeCells>
  <phoneticPr fontId="1"/>
  <dataValidations count="2">
    <dataValidation type="list" allowBlank="1" showInputMessage="1" showErrorMessage="1" sqref="F5" xr:uid="{9D247596-6632-4941-B73A-50A43177D3A0}">
      <formula1>"両方なし,介護ロボット,ＩＣＴ,両方あり"</formula1>
    </dataValidation>
    <dataValidation type="list" allowBlank="1" showInputMessage="1" showErrorMessage="1" sqref="C10:C14" xr:uid="{B3CBCC95-5D34-4D91-8031-45134D1AB7F0}">
      <formula1>$P$18:$P$25</formula1>
    </dataValidation>
  </dataValidations>
  <printOptions verticalCentered="1"/>
  <pageMargins left="0.11811023622047245" right="0.11811023622047245" top="0.55118110236220474" bottom="0.55118110236220474" header="0.11811023622047245" footer="0.11811023622047245"/>
  <pageSetup paperSize="9" scale="51" orientation="landscape" r:id="rId1"/>
  <headerFooter differentFirst="1">
    <oddHeader>&amp;C令和６年度千葉県介護ロボット導入支援事業　要望調査（個票）</oddHeader>
  </headerFooter>
  <rowBreaks count="1" manualBreakCount="1">
    <brk id="24"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72A47E1D-43C9-4F63-98F6-2CB89F4BBD2F}">
          <x14:formula1>
            <xm:f>入力規則リスト!$B$3:$B$17</xm:f>
          </x14:formula1>
          <xm:sqref>B28:B33</xm:sqref>
        </x14:dataValidation>
        <x14:dataValidation type="list" allowBlank="1" showInputMessage="1" showErrorMessage="1" xr:uid="{694A6B7D-F408-403B-8C6B-00DE8678C679}">
          <x14:formula1>
            <xm:f>入力規則リスト!$C$4:$C$7</xm:f>
          </x14:formula1>
          <xm:sqref>H5</xm:sqref>
        </x14:dataValidation>
        <x14:dataValidation type="list" allowBlank="1" showInputMessage="1" showErrorMessage="1" xr:uid="{6FAA38FF-D00C-468B-AF7C-21E81C71B5FC}">
          <x14:formula1>
            <xm:f>入力規則リスト!$F$3:$F$37</xm:f>
          </x14:formula1>
          <xm:sqref>E5</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3F8B1C-FBD5-4627-B07E-26FC9FB9636E}">
  <dimension ref="A2:S50"/>
  <sheetViews>
    <sheetView view="pageBreakPreview" topLeftCell="A2" zoomScale="106" zoomScaleNormal="100" zoomScaleSheetLayoutView="106" workbookViewId="0">
      <selection activeCell="A2" sqref="A2:M2"/>
    </sheetView>
  </sheetViews>
  <sheetFormatPr defaultColWidth="8.09765625" defaultRowHeight="13.2" x14ac:dyDescent="0.45"/>
  <cols>
    <col min="1" max="1" width="8.09765625" style="44" customWidth="1"/>
    <col min="2" max="2" width="17.796875" style="44" customWidth="1"/>
    <col min="3" max="3" width="25.3984375" style="44" customWidth="1"/>
    <col min="4" max="4" width="20.19921875" style="44" customWidth="1"/>
    <col min="5" max="5" width="25.3984375" style="44" customWidth="1"/>
    <col min="6" max="6" width="24.69921875" style="44" customWidth="1"/>
    <col min="7" max="7" width="25.8984375" style="44" customWidth="1"/>
    <col min="8" max="8" width="18.796875" style="44" customWidth="1"/>
    <col min="9" max="9" width="20.8984375" style="44" customWidth="1"/>
    <col min="10" max="10" width="18.19921875" style="44" bestFit="1" customWidth="1"/>
    <col min="11" max="11" width="18.8984375" style="44" customWidth="1"/>
    <col min="12" max="12" width="20.19921875" style="44" customWidth="1"/>
    <col min="13" max="13" width="20.796875" style="44" hidden="1" customWidth="1"/>
    <col min="14" max="14" width="15.59765625" style="44" hidden="1" customWidth="1"/>
    <col min="15" max="15" width="21.09765625" style="44" hidden="1" customWidth="1"/>
    <col min="16" max="16" width="22.3984375" style="44" hidden="1" customWidth="1"/>
    <col min="17" max="17" width="1.8984375" style="44" hidden="1" customWidth="1"/>
    <col min="18" max="18" width="21.59765625" style="44" customWidth="1"/>
    <col min="19" max="19" width="4.19921875" style="44" customWidth="1"/>
    <col min="20" max="20" width="16.8984375" style="44" customWidth="1"/>
    <col min="21" max="16384" width="8.09765625" style="44"/>
  </cols>
  <sheetData>
    <row r="2" spans="1:13" ht="19.2" customHeight="1" x14ac:dyDescent="0.45">
      <c r="C2" s="144" t="s">
        <v>230</v>
      </c>
      <c r="D2" s="144"/>
      <c r="E2" s="144"/>
      <c r="F2" s="144"/>
      <c r="G2" s="144"/>
      <c r="H2" s="144"/>
      <c r="I2" s="144"/>
      <c r="J2" s="45"/>
    </row>
    <row r="3" spans="1:13" ht="13.8" thickBot="1" x14ac:dyDescent="0.5"/>
    <row r="4" spans="1:13" ht="42.6" customHeight="1" thickBot="1" x14ac:dyDescent="0.5">
      <c r="A4" s="46" t="s">
        <v>33</v>
      </c>
      <c r="B4" s="46" t="s">
        <v>138</v>
      </c>
      <c r="C4" s="47" t="s">
        <v>92</v>
      </c>
      <c r="D4" s="47" t="s">
        <v>93</v>
      </c>
      <c r="E4" s="48" t="s">
        <v>94</v>
      </c>
      <c r="F4" s="47" t="s">
        <v>95</v>
      </c>
      <c r="G4" s="49" t="s">
        <v>96</v>
      </c>
      <c r="H4" s="49" t="s">
        <v>129</v>
      </c>
      <c r="I4" s="49" t="s">
        <v>97</v>
      </c>
      <c r="J4" s="49" t="s">
        <v>98</v>
      </c>
      <c r="K4" s="50"/>
    </row>
    <row r="5" spans="1:13" ht="45" customHeight="1" thickBot="1" x14ac:dyDescent="0.5">
      <c r="A5" s="51">
        <v>6</v>
      </c>
      <c r="B5" s="52"/>
      <c r="C5" s="53"/>
      <c r="D5" s="53"/>
      <c r="E5" s="53"/>
      <c r="F5" s="54"/>
      <c r="G5" s="55"/>
      <c r="H5" s="56"/>
      <c r="I5" s="57">
        <f>ROUNDUP((G5*0.5),0)</f>
        <v>0</v>
      </c>
      <c r="J5" s="58">
        <v>7400000</v>
      </c>
      <c r="K5" s="50"/>
    </row>
    <row r="6" spans="1:13" ht="45" customHeight="1" x14ac:dyDescent="0.45">
      <c r="A6" s="59" t="s">
        <v>198</v>
      </c>
      <c r="B6" s="59"/>
      <c r="C6" s="59"/>
      <c r="D6" s="59"/>
      <c r="E6" s="59"/>
    </row>
    <row r="7" spans="1:13" ht="45" customHeight="1" x14ac:dyDescent="0.45">
      <c r="A7" s="59" t="s">
        <v>133</v>
      </c>
      <c r="B7" s="59"/>
      <c r="C7" s="59"/>
      <c r="D7" s="59"/>
      <c r="E7" s="59"/>
    </row>
    <row r="8" spans="1:13" ht="45" customHeight="1" thickBot="1" x14ac:dyDescent="0.5">
      <c r="A8" s="19" t="s">
        <v>130</v>
      </c>
    </row>
    <row r="9" spans="1:13" ht="80.400000000000006" customHeight="1" thickBot="1" x14ac:dyDescent="0.5">
      <c r="A9" s="46" t="s">
        <v>192</v>
      </c>
      <c r="B9" s="48" t="s">
        <v>225</v>
      </c>
      <c r="C9" s="60" t="s">
        <v>140</v>
      </c>
      <c r="D9" s="47" t="s">
        <v>143</v>
      </c>
      <c r="E9" s="47" t="s">
        <v>223</v>
      </c>
      <c r="F9" s="47" t="s">
        <v>222</v>
      </c>
      <c r="G9" s="47" t="s">
        <v>224</v>
      </c>
      <c r="H9" s="47" t="s">
        <v>193</v>
      </c>
      <c r="I9" s="61" t="s">
        <v>194</v>
      </c>
      <c r="J9" s="50"/>
    </row>
    <row r="10" spans="1:13" ht="45" customHeight="1" x14ac:dyDescent="0.45">
      <c r="A10" s="62" t="s">
        <v>106</v>
      </c>
      <c r="B10" s="63"/>
      <c r="C10" s="64"/>
      <c r="D10" s="65"/>
      <c r="E10" s="66">
        <f>ROUNDDOWN(D10*3/4,-3)</f>
        <v>0</v>
      </c>
      <c r="F10" s="66" t="str">
        <f>IF(C10="","",VLOOKUP(C10,$P$18:$Q$25,2,0))</f>
        <v/>
      </c>
      <c r="G10" s="66">
        <f>IF(F10&gt;E10,E10,F10)</f>
        <v>0</v>
      </c>
      <c r="H10" s="67"/>
      <c r="I10" s="68">
        <f>G10*H10</f>
        <v>0</v>
      </c>
      <c r="J10" s="69"/>
    </row>
    <row r="11" spans="1:13" ht="45" customHeight="1" x14ac:dyDescent="0.45">
      <c r="A11" s="70" t="s">
        <v>107</v>
      </c>
      <c r="B11" s="63"/>
      <c r="C11" s="64"/>
      <c r="D11" s="65"/>
      <c r="E11" s="66">
        <f t="shared" ref="E11:E14" si="0">ROUNDDOWN(D11*3/4,-3)</f>
        <v>0</v>
      </c>
      <c r="F11" s="66" t="str">
        <f>IF(C11="","",VLOOKUP(C11,$P$18:$Q$25,2,0))</f>
        <v/>
      </c>
      <c r="G11" s="66">
        <f t="shared" ref="G11:G14" si="1">IF(F11&gt;E11,E11,F11)</f>
        <v>0</v>
      </c>
      <c r="H11" s="67"/>
      <c r="I11" s="68">
        <f t="shared" ref="I11:I14" si="2">G11*H11</f>
        <v>0</v>
      </c>
      <c r="J11" s="69"/>
    </row>
    <row r="12" spans="1:13" ht="45" customHeight="1" x14ac:dyDescent="0.45">
      <c r="A12" s="70" t="s">
        <v>108</v>
      </c>
      <c r="B12" s="63"/>
      <c r="C12" s="64"/>
      <c r="D12" s="65"/>
      <c r="E12" s="66">
        <f t="shared" si="0"/>
        <v>0</v>
      </c>
      <c r="F12" s="66" t="str">
        <f>IF(C12="","",VLOOKUP(C12,$P$18:$Q$25,2,0))</f>
        <v/>
      </c>
      <c r="G12" s="66">
        <f t="shared" si="1"/>
        <v>0</v>
      </c>
      <c r="H12" s="67"/>
      <c r="I12" s="68">
        <f t="shared" si="2"/>
        <v>0</v>
      </c>
      <c r="J12" s="69"/>
    </row>
    <row r="13" spans="1:13" ht="45" customHeight="1" thickBot="1" x14ac:dyDescent="0.5">
      <c r="A13" s="70" t="s">
        <v>109</v>
      </c>
      <c r="B13" s="63"/>
      <c r="C13" s="64"/>
      <c r="D13" s="65"/>
      <c r="E13" s="66">
        <f t="shared" si="0"/>
        <v>0</v>
      </c>
      <c r="F13" s="66" t="str">
        <f>IF(C13="","",VLOOKUP(C13,$P$18:$Q$25,2,0))</f>
        <v/>
      </c>
      <c r="G13" s="66">
        <f t="shared" si="1"/>
        <v>0</v>
      </c>
      <c r="H13" s="67"/>
      <c r="I13" s="68">
        <f t="shared" si="2"/>
        <v>0</v>
      </c>
      <c r="J13" s="69"/>
    </row>
    <row r="14" spans="1:13" ht="45" customHeight="1" thickBot="1" x14ac:dyDescent="0.5">
      <c r="A14" s="71" t="s">
        <v>110</v>
      </c>
      <c r="B14" s="72"/>
      <c r="C14" s="73"/>
      <c r="D14" s="74"/>
      <c r="E14" s="75">
        <f t="shared" si="0"/>
        <v>0</v>
      </c>
      <c r="F14" s="75" t="str">
        <f>IF(C14="","",VLOOKUP(C14,$P$18:$Q$25,2,0))</f>
        <v/>
      </c>
      <c r="G14" s="75">
        <f t="shared" si="1"/>
        <v>0</v>
      </c>
      <c r="H14" s="76"/>
      <c r="I14" s="77">
        <f t="shared" si="2"/>
        <v>0</v>
      </c>
      <c r="J14" s="78" t="s">
        <v>195</v>
      </c>
      <c r="K14" s="79" t="s">
        <v>196</v>
      </c>
      <c r="L14" s="80" t="s">
        <v>197</v>
      </c>
    </row>
    <row r="15" spans="1:13" ht="48" customHeight="1" thickBot="1" x14ac:dyDescent="0.5">
      <c r="G15" s="81" t="s">
        <v>111</v>
      </c>
      <c r="H15" s="82">
        <f>SUM(H10:H14)</f>
        <v>0</v>
      </c>
      <c r="I15" s="83">
        <f>SUM(I10:I14)</f>
        <v>0</v>
      </c>
      <c r="J15" s="124"/>
      <c r="K15" s="125">
        <f>J15-I15</f>
        <v>0</v>
      </c>
      <c r="L15" s="126">
        <f>IF((J15&lt;I15),J15,I15)</f>
        <v>0</v>
      </c>
    </row>
    <row r="16" spans="1:13" ht="22.2" customHeight="1" thickBot="1" x14ac:dyDescent="0.5">
      <c r="J16" s="84"/>
      <c r="K16" s="84"/>
      <c r="M16" s="44" t="s">
        <v>112</v>
      </c>
    </row>
    <row r="17" spans="1:19" ht="20.399999999999999" customHeight="1" x14ac:dyDescent="0.45">
      <c r="B17" s="163" t="s">
        <v>199</v>
      </c>
      <c r="C17" s="163"/>
      <c r="D17" s="163"/>
      <c r="E17" s="163"/>
      <c r="F17" s="163"/>
      <c r="G17" s="163"/>
      <c r="I17" s="145" t="s">
        <v>113</v>
      </c>
      <c r="J17" s="148" t="s">
        <v>114</v>
      </c>
      <c r="K17" s="151" t="s">
        <v>115</v>
      </c>
      <c r="L17" s="84"/>
      <c r="M17" s="44" t="s">
        <v>46</v>
      </c>
      <c r="O17" s="44" t="s">
        <v>116</v>
      </c>
      <c r="P17" s="44" t="s">
        <v>117</v>
      </c>
    </row>
    <row r="18" spans="1:19" ht="13.2" customHeight="1" x14ac:dyDescent="0.45">
      <c r="B18" s="163"/>
      <c r="C18" s="163"/>
      <c r="D18" s="163"/>
      <c r="E18" s="163"/>
      <c r="F18" s="163"/>
      <c r="G18" s="163"/>
      <c r="I18" s="146"/>
      <c r="J18" s="149"/>
      <c r="K18" s="152"/>
      <c r="M18" s="44" t="s">
        <v>47</v>
      </c>
      <c r="O18" s="44" t="s">
        <v>118</v>
      </c>
      <c r="P18" s="44" t="s">
        <v>119</v>
      </c>
      <c r="Q18" s="44">
        <v>1000000</v>
      </c>
    </row>
    <row r="19" spans="1:19" ht="13.2" customHeight="1" x14ac:dyDescent="0.45">
      <c r="B19" s="163"/>
      <c r="C19" s="163"/>
      <c r="D19" s="163"/>
      <c r="E19" s="163"/>
      <c r="F19" s="163"/>
      <c r="G19" s="163"/>
      <c r="I19" s="147"/>
      <c r="J19" s="150"/>
      <c r="K19" s="153"/>
      <c r="M19" s="44" t="s">
        <v>48</v>
      </c>
      <c r="O19" s="44" t="s">
        <v>120</v>
      </c>
      <c r="P19" s="44" t="s">
        <v>121</v>
      </c>
      <c r="Q19" s="44">
        <v>300000</v>
      </c>
    </row>
    <row r="20" spans="1:19" ht="13.2" customHeight="1" x14ac:dyDescent="0.45">
      <c r="B20" s="163"/>
      <c r="C20" s="163"/>
      <c r="D20" s="163"/>
      <c r="E20" s="163"/>
      <c r="F20" s="163"/>
      <c r="G20" s="163"/>
      <c r="I20" s="154" t="str">
        <f>IF((I5&lt;H15),"NG","OK")</f>
        <v>OK</v>
      </c>
      <c r="J20" s="157" t="s">
        <v>122</v>
      </c>
      <c r="K20" s="160"/>
      <c r="M20" s="44" t="s">
        <v>49</v>
      </c>
      <c r="P20" s="44" t="s">
        <v>123</v>
      </c>
      <c r="Q20" s="44">
        <v>300000</v>
      </c>
    </row>
    <row r="21" spans="1:19" ht="14.4" customHeight="1" x14ac:dyDescent="0.45">
      <c r="B21" s="163"/>
      <c r="C21" s="163"/>
      <c r="D21" s="163"/>
      <c r="E21" s="163"/>
      <c r="F21" s="163"/>
      <c r="G21" s="163"/>
      <c r="I21" s="155"/>
      <c r="J21" s="158"/>
      <c r="K21" s="161"/>
      <c r="M21" s="44" t="s">
        <v>50</v>
      </c>
      <c r="P21" s="44" t="s">
        <v>124</v>
      </c>
      <c r="Q21" s="44">
        <v>300000</v>
      </c>
    </row>
    <row r="22" spans="1:19" ht="13.2" customHeight="1" thickBot="1" x14ac:dyDescent="0.5">
      <c r="I22" s="156"/>
      <c r="J22" s="159"/>
      <c r="K22" s="162"/>
      <c r="M22" s="44" t="s">
        <v>51</v>
      </c>
      <c r="P22" s="44" t="s">
        <v>125</v>
      </c>
      <c r="Q22" s="44">
        <v>300000</v>
      </c>
    </row>
    <row r="23" spans="1:19" ht="13.2" customHeight="1" x14ac:dyDescent="0.45">
      <c r="M23" s="44" t="s">
        <v>52</v>
      </c>
      <c r="P23" s="44" t="s">
        <v>126</v>
      </c>
      <c r="Q23" s="44">
        <v>1000000</v>
      </c>
    </row>
    <row r="24" spans="1:19" x14ac:dyDescent="0.45">
      <c r="M24" s="44" t="s">
        <v>53</v>
      </c>
      <c r="P24" s="44" t="s">
        <v>127</v>
      </c>
      <c r="Q24" s="44">
        <v>300000</v>
      </c>
    </row>
    <row r="25" spans="1:19" ht="39.6" customHeight="1" x14ac:dyDescent="0.45">
      <c r="A25" s="19" t="s">
        <v>131</v>
      </c>
      <c r="C25" s="85" t="s">
        <v>132</v>
      </c>
      <c r="M25" s="44" t="s">
        <v>54</v>
      </c>
      <c r="P25" s="44" t="s">
        <v>128</v>
      </c>
      <c r="Q25" s="44">
        <v>1000000</v>
      </c>
    </row>
    <row r="26" spans="1:19" s="86" customFormat="1" ht="32.4" customHeight="1" x14ac:dyDescent="0.45">
      <c r="B26" s="87" t="s">
        <v>200</v>
      </c>
      <c r="C26" s="88"/>
      <c r="D26" s="88"/>
      <c r="E26" s="88"/>
      <c r="F26" s="89"/>
      <c r="G26" s="90" t="s">
        <v>3</v>
      </c>
      <c r="H26" s="91" t="s">
        <v>3</v>
      </c>
      <c r="I26" s="143" t="s">
        <v>209</v>
      </c>
      <c r="J26" s="59"/>
      <c r="K26" s="59"/>
      <c r="L26" s="59"/>
      <c r="M26" s="59"/>
      <c r="N26" s="59"/>
      <c r="O26" s="59"/>
      <c r="P26" s="59"/>
      <c r="Q26" s="59"/>
      <c r="R26" s="59"/>
    </row>
    <row r="27" spans="1:19" s="86" customFormat="1" ht="28.8" x14ac:dyDescent="0.45">
      <c r="A27" s="108"/>
      <c r="B27" s="102" t="s">
        <v>211</v>
      </c>
      <c r="C27" s="92" t="s">
        <v>1</v>
      </c>
      <c r="D27" s="92" t="s">
        <v>215</v>
      </c>
      <c r="E27" s="92" t="s">
        <v>201</v>
      </c>
      <c r="F27" s="92" t="s">
        <v>202</v>
      </c>
      <c r="G27" s="94" t="s">
        <v>216</v>
      </c>
      <c r="H27" s="95" t="s">
        <v>39</v>
      </c>
      <c r="I27" s="143"/>
      <c r="J27" s="59"/>
      <c r="K27" s="96"/>
      <c r="L27" s="96"/>
      <c r="M27" s="96"/>
      <c r="N27" s="96"/>
      <c r="O27" s="96"/>
      <c r="P27" s="96"/>
      <c r="Q27" s="96"/>
      <c r="R27" s="96"/>
    </row>
    <row r="28" spans="1:19" s="86" customFormat="1" ht="46.8" customHeight="1" x14ac:dyDescent="0.45">
      <c r="A28" s="97">
        <v>1</v>
      </c>
      <c r="B28" s="98"/>
      <c r="C28" s="98"/>
      <c r="D28" s="98"/>
      <c r="E28" s="109"/>
      <c r="F28" s="109"/>
      <c r="G28" s="127"/>
      <c r="H28" s="140">
        <f>SUM(G28:G33)</f>
        <v>0</v>
      </c>
      <c r="I28" s="98">
        <v>0</v>
      </c>
      <c r="J28" s="99"/>
      <c r="K28" s="99"/>
      <c r="L28" s="100"/>
      <c r="M28" s="100"/>
      <c r="N28" s="101"/>
      <c r="O28" s="101"/>
      <c r="P28" s="101"/>
      <c r="Q28" s="101"/>
      <c r="R28" s="101"/>
      <c r="S28" s="101"/>
    </row>
    <row r="29" spans="1:19" s="86" customFormat="1" ht="40.799999999999997" customHeight="1" x14ac:dyDescent="0.45">
      <c r="A29" s="97">
        <v>2</v>
      </c>
      <c r="B29" s="98"/>
      <c r="C29" s="98"/>
      <c r="D29" s="98"/>
      <c r="E29" s="98"/>
      <c r="F29" s="98"/>
      <c r="G29" s="127"/>
      <c r="H29" s="141"/>
      <c r="I29" s="99"/>
      <c r="J29" s="99"/>
      <c r="K29" s="99"/>
      <c r="L29" s="99"/>
      <c r="M29" s="99"/>
      <c r="N29" s="101"/>
      <c r="O29" s="101"/>
      <c r="P29" s="101"/>
      <c r="Q29" s="101"/>
      <c r="R29" s="101"/>
      <c r="S29" s="101"/>
    </row>
    <row r="30" spans="1:19" s="86" customFormat="1" ht="40.799999999999997" customHeight="1" x14ac:dyDescent="0.45">
      <c r="A30" s="97">
        <v>3</v>
      </c>
      <c r="B30" s="98"/>
      <c r="C30" s="98"/>
      <c r="D30" s="98"/>
      <c r="E30" s="98"/>
      <c r="F30" s="98"/>
      <c r="G30" s="127"/>
      <c r="H30" s="141"/>
      <c r="L30" s="99"/>
      <c r="M30" s="99"/>
      <c r="N30" s="101"/>
      <c r="O30" s="101"/>
      <c r="P30" s="101"/>
      <c r="Q30" s="101"/>
      <c r="R30" s="101"/>
      <c r="S30" s="101"/>
    </row>
    <row r="31" spans="1:19" s="86" customFormat="1" ht="40.799999999999997" customHeight="1" x14ac:dyDescent="0.45">
      <c r="A31" s="97">
        <v>4</v>
      </c>
      <c r="B31" s="98"/>
      <c r="C31" s="98"/>
      <c r="D31" s="98"/>
      <c r="E31" s="98"/>
      <c r="F31" s="98"/>
      <c r="G31" s="127"/>
      <c r="H31" s="141"/>
      <c r="L31" s="99"/>
      <c r="M31" s="99"/>
      <c r="N31" s="96"/>
      <c r="O31" s="96"/>
      <c r="P31" s="96"/>
      <c r="Q31" s="96"/>
      <c r="R31" s="96"/>
      <c r="S31" s="96"/>
    </row>
    <row r="32" spans="1:19" s="86" customFormat="1" ht="40.799999999999997" customHeight="1" x14ac:dyDescent="0.45">
      <c r="A32" s="97">
        <v>5</v>
      </c>
      <c r="B32" s="98"/>
      <c r="C32" s="98"/>
      <c r="D32" s="98"/>
      <c r="E32" s="98"/>
      <c r="F32" s="98"/>
      <c r="G32" s="127"/>
      <c r="H32" s="141"/>
      <c r="I32" s="59"/>
      <c r="J32" s="59"/>
      <c r="K32" s="59"/>
      <c r="L32" s="96"/>
      <c r="M32" s="96"/>
      <c r="N32" s="96"/>
      <c r="O32" s="96"/>
      <c r="P32" s="96"/>
      <c r="Q32" s="96"/>
      <c r="R32" s="96"/>
      <c r="S32" s="96"/>
    </row>
    <row r="33" spans="1:19" s="86" customFormat="1" ht="40.799999999999997" customHeight="1" x14ac:dyDescent="0.45">
      <c r="A33" s="97">
        <v>6</v>
      </c>
      <c r="B33" s="98"/>
      <c r="C33" s="98"/>
      <c r="D33" s="98"/>
      <c r="E33" s="98"/>
      <c r="F33" s="98"/>
      <c r="G33" s="127"/>
      <c r="H33" s="142"/>
      <c r="I33" s="59"/>
      <c r="J33" s="59"/>
      <c r="K33" s="59"/>
      <c r="L33" s="96"/>
      <c r="M33" s="96"/>
      <c r="N33" s="96"/>
      <c r="O33" s="96"/>
      <c r="P33" s="96"/>
      <c r="Q33" s="96"/>
      <c r="R33" s="96"/>
      <c r="S33" s="96"/>
    </row>
    <row r="34" spans="1:19" s="86" customFormat="1" ht="13.8" thickBot="1" x14ac:dyDescent="0.5"/>
    <row r="35" spans="1:19" s="86" customFormat="1" ht="43.2" x14ac:dyDescent="0.45">
      <c r="A35" s="102" t="s">
        <v>40</v>
      </c>
      <c r="B35" s="93" t="s">
        <v>41</v>
      </c>
      <c r="C35" s="92" t="s">
        <v>26</v>
      </c>
      <c r="D35" s="92" t="s">
        <v>203</v>
      </c>
      <c r="E35" s="93" t="s">
        <v>42</v>
      </c>
      <c r="F35" s="103" t="s">
        <v>36</v>
      </c>
      <c r="G35" s="104" t="s">
        <v>204</v>
      </c>
      <c r="H35" s="110" t="s">
        <v>208</v>
      </c>
      <c r="I35" s="97" t="s">
        <v>206</v>
      </c>
    </row>
    <row r="36" spans="1:19" s="86" customFormat="1" ht="14.4" x14ac:dyDescent="0.45">
      <c r="A36" s="102"/>
      <c r="B36" s="92" t="s">
        <v>28</v>
      </c>
      <c r="C36" s="92" t="s">
        <v>29</v>
      </c>
      <c r="D36" s="92" t="s">
        <v>30</v>
      </c>
      <c r="E36" s="92" t="s">
        <v>31</v>
      </c>
      <c r="F36" s="103" t="s">
        <v>37</v>
      </c>
      <c r="G36" s="105" t="s">
        <v>38</v>
      </c>
      <c r="H36" s="111" t="s">
        <v>205</v>
      </c>
      <c r="I36" s="112" t="s">
        <v>207</v>
      </c>
    </row>
    <row r="37" spans="1:19" s="86" customFormat="1" ht="52.2" customHeight="1" thickBot="1" x14ac:dyDescent="0.5">
      <c r="A37" s="106">
        <v>0.75</v>
      </c>
      <c r="B37" s="128">
        <f>ROUNDDOWN(H28*A37,-3)</f>
        <v>0</v>
      </c>
      <c r="C37" s="128" t="str">
        <f>IFERROR(VLOOKUP(H5,入力規則リスト!$C$3:$D$7,2),"")</f>
        <v/>
      </c>
      <c r="D37" s="128" t="str">
        <f>IFERROR(C37-I28,"")</f>
        <v/>
      </c>
      <c r="E37" s="128">
        <f>MIN(B37,D37)</f>
        <v>0</v>
      </c>
      <c r="F37" s="133">
        <v>1</v>
      </c>
      <c r="G37" s="129">
        <f>ROUNDUP(E37*F37,-3)</f>
        <v>0</v>
      </c>
      <c r="H37" s="130"/>
      <c r="I37" s="131">
        <f>H37-G37</f>
        <v>0</v>
      </c>
    </row>
    <row r="38" spans="1:19" ht="22.2" customHeight="1" x14ac:dyDescent="0.45">
      <c r="A38" s="113" t="s">
        <v>210</v>
      </c>
      <c r="B38" s="96"/>
      <c r="C38" s="96"/>
      <c r="D38" s="96"/>
      <c r="E38" s="96"/>
      <c r="F38" s="96"/>
      <c r="G38" s="96"/>
      <c r="M38" s="44" t="s">
        <v>67</v>
      </c>
    </row>
    <row r="39" spans="1:19" ht="22.2" customHeight="1" x14ac:dyDescent="0.45">
      <c r="A39" s="59" t="s">
        <v>212</v>
      </c>
      <c r="B39" s="59"/>
      <c r="C39" s="59"/>
      <c r="D39" s="59"/>
      <c r="E39" s="59"/>
      <c r="F39" s="96"/>
      <c r="G39" s="96"/>
      <c r="M39" s="44" t="s">
        <v>69</v>
      </c>
    </row>
    <row r="40" spans="1:19" ht="22.2" customHeight="1" x14ac:dyDescent="0.45">
      <c r="A40" s="59" t="s">
        <v>213</v>
      </c>
      <c r="B40" s="59"/>
      <c r="C40" s="59"/>
      <c r="D40" s="59"/>
      <c r="E40" s="59"/>
      <c r="F40" s="96"/>
      <c r="G40" s="96"/>
      <c r="M40" s="44" t="s">
        <v>70</v>
      </c>
    </row>
    <row r="41" spans="1:19" ht="22.2" customHeight="1" x14ac:dyDescent="0.45">
      <c r="A41" s="59" t="s">
        <v>214</v>
      </c>
      <c r="B41" s="59"/>
      <c r="C41" s="59"/>
      <c r="D41" s="59"/>
      <c r="E41" s="59"/>
      <c r="F41" s="96"/>
      <c r="G41" s="96"/>
      <c r="M41" s="44" t="s">
        <v>71</v>
      </c>
    </row>
    <row r="42" spans="1:19" x14ac:dyDescent="0.45">
      <c r="M42" s="44" t="s">
        <v>72</v>
      </c>
    </row>
    <row r="43" spans="1:19" x14ac:dyDescent="0.45">
      <c r="M43" s="44" t="s">
        <v>73</v>
      </c>
    </row>
    <row r="44" spans="1:19" x14ac:dyDescent="0.45">
      <c r="M44" s="44" t="s">
        <v>74</v>
      </c>
    </row>
    <row r="45" spans="1:19" x14ac:dyDescent="0.45">
      <c r="M45" s="44" t="s">
        <v>75</v>
      </c>
    </row>
    <row r="46" spans="1:19" x14ac:dyDescent="0.45">
      <c r="M46" s="44" t="s">
        <v>76</v>
      </c>
    </row>
    <row r="47" spans="1:19" x14ac:dyDescent="0.45">
      <c r="M47" s="44" t="s">
        <v>77</v>
      </c>
    </row>
    <row r="48" spans="1:19" x14ac:dyDescent="0.45">
      <c r="M48" s="44" t="s">
        <v>78</v>
      </c>
    </row>
    <row r="49" spans="13:13" x14ac:dyDescent="0.45">
      <c r="M49" s="44" t="s">
        <v>79</v>
      </c>
    </row>
    <row r="50" spans="13:13" x14ac:dyDescent="0.45">
      <c r="M50" s="44" t="s">
        <v>80</v>
      </c>
    </row>
  </sheetData>
  <protectedRanges>
    <protectedRange sqref="J15" name="範囲4"/>
  </protectedRanges>
  <mergeCells count="10">
    <mergeCell ref="I26:I27"/>
    <mergeCell ref="H28:H33"/>
    <mergeCell ref="C2:I2"/>
    <mergeCell ref="B17:G21"/>
    <mergeCell ref="I17:I19"/>
    <mergeCell ref="J17:J19"/>
    <mergeCell ref="K17:K19"/>
    <mergeCell ref="I20:I22"/>
    <mergeCell ref="J20:J22"/>
    <mergeCell ref="K20:K22"/>
  </mergeCells>
  <phoneticPr fontId="1"/>
  <dataValidations count="2">
    <dataValidation type="list" allowBlank="1" showInputMessage="1" showErrorMessage="1" sqref="C10:C14" xr:uid="{720788CF-F9CA-4D18-BD62-86D604A88EE4}">
      <formula1>$P$18:$P$25</formula1>
    </dataValidation>
    <dataValidation type="list" allowBlank="1" showInputMessage="1" showErrorMessage="1" sqref="F5" xr:uid="{235F7236-61D6-4708-855B-FA0D60565488}">
      <formula1>"両方なし,介護ロボット,ＩＣＴ,両方あり"</formula1>
    </dataValidation>
  </dataValidations>
  <printOptions verticalCentered="1"/>
  <pageMargins left="0.11811023622047245" right="0.11811023622047245" top="0.55118110236220474" bottom="0.55118110236220474" header="0.11811023622047245" footer="0.11811023622047245"/>
  <pageSetup paperSize="9" scale="51" orientation="landscape" r:id="rId1"/>
  <headerFooter differentFirst="1">
    <oddHeader>&amp;C令和６年度千葉県介護ロボット導入支援事業　要望調査（個票）</oddHeader>
  </headerFooter>
  <rowBreaks count="1" manualBreakCount="1">
    <brk id="24"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4F59E421-3EB7-45DD-8BF5-451DA5D863B8}">
          <x14:formula1>
            <xm:f>入力規則リスト!$F$3:$F$37</xm:f>
          </x14:formula1>
          <xm:sqref>E5</xm:sqref>
        </x14:dataValidation>
        <x14:dataValidation type="list" allowBlank="1" showInputMessage="1" showErrorMessage="1" xr:uid="{4C8B8048-9121-4744-A3B6-6AFA7FD2C13F}">
          <x14:formula1>
            <xm:f>入力規則リスト!$C$4:$C$7</xm:f>
          </x14:formula1>
          <xm:sqref>H5</xm:sqref>
        </x14:dataValidation>
        <x14:dataValidation type="list" allowBlank="1" showInputMessage="1" showErrorMessage="1" xr:uid="{AB0875BF-DD80-4319-A482-07470F9ECB77}">
          <x14:formula1>
            <xm:f>入力規則リスト!$B$3:$B$17</xm:f>
          </x14:formula1>
          <xm:sqref>B28:B33</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AD0C7B-0D8F-4255-96BF-0FE1D1585CEA}">
  <dimension ref="A2:S50"/>
  <sheetViews>
    <sheetView view="pageBreakPreview" zoomScale="106" zoomScaleNormal="100" zoomScaleSheetLayoutView="106" workbookViewId="0">
      <selection activeCell="A2" sqref="A2:M2"/>
    </sheetView>
  </sheetViews>
  <sheetFormatPr defaultColWidth="8.09765625" defaultRowHeight="13.2" x14ac:dyDescent="0.45"/>
  <cols>
    <col min="1" max="1" width="8.09765625" style="44" customWidth="1"/>
    <col min="2" max="2" width="17.796875" style="44" customWidth="1"/>
    <col min="3" max="3" width="25.3984375" style="44" customWidth="1"/>
    <col min="4" max="4" width="20.19921875" style="44" customWidth="1"/>
    <col min="5" max="5" width="25.3984375" style="44" customWidth="1"/>
    <col min="6" max="6" width="24.69921875" style="44" customWidth="1"/>
    <col min="7" max="7" width="25.8984375" style="44" customWidth="1"/>
    <col min="8" max="8" width="18.796875" style="44" customWidth="1"/>
    <col min="9" max="9" width="20.8984375" style="44" customWidth="1"/>
    <col min="10" max="10" width="18.19921875" style="44" bestFit="1" customWidth="1"/>
    <col min="11" max="11" width="18.8984375" style="44" customWidth="1"/>
    <col min="12" max="12" width="20.19921875" style="44" customWidth="1"/>
    <col min="13" max="13" width="20.796875" style="44" hidden="1" customWidth="1"/>
    <col min="14" max="14" width="15.59765625" style="44" hidden="1" customWidth="1"/>
    <col min="15" max="15" width="21.09765625" style="44" hidden="1" customWidth="1"/>
    <col min="16" max="16" width="22.3984375" style="44" hidden="1" customWidth="1"/>
    <col min="17" max="17" width="1.8984375" style="44" hidden="1" customWidth="1"/>
    <col min="18" max="18" width="21.59765625" style="44" customWidth="1"/>
    <col min="19" max="19" width="4.19921875" style="44" customWidth="1"/>
    <col min="20" max="20" width="16.8984375" style="44" customWidth="1"/>
    <col min="21" max="16384" width="8.09765625" style="44"/>
  </cols>
  <sheetData>
    <row r="2" spans="1:13" ht="19.2" customHeight="1" x14ac:dyDescent="0.45">
      <c r="C2" s="144" t="s">
        <v>231</v>
      </c>
      <c r="D2" s="144"/>
      <c r="E2" s="144"/>
      <c r="F2" s="144"/>
      <c r="G2" s="144"/>
      <c r="H2" s="144"/>
      <c r="I2" s="144"/>
      <c r="J2" s="45"/>
    </row>
    <row r="3" spans="1:13" ht="13.8" thickBot="1" x14ac:dyDescent="0.5"/>
    <row r="4" spans="1:13" ht="42.6" customHeight="1" thickBot="1" x14ac:dyDescent="0.5">
      <c r="A4" s="46" t="s">
        <v>33</v>
      </c>
      <c r="B4" s="46" t="s">
        <v>138</v>
      </c>
      <c r="C4" s="47" t="s">
        <v>92</v>
      </c>
      <c r="D4" s="47" t="s">
        <v>93</v>
      </c>
      <c r="E4" s="48" t="s">
        <v>94</v>
      </c>
      <c r="F4" s="47" t="s">
        <v>95</v>
      </c>
      <c r="G4" s="49" t="s">
        <v>96</v>
      </c>
      <c r="H4" s="49" t="s">
        <v>129</v>
      </c>
      <c r="I4" s="49" t="s">
        <v>97</v>
      </c>
      <c r="J4" s="49" t="s">
        <v>98</v>
      </c>
      <c r="K4" s="50"/>
    </row>
    <row r="5" spans="1:13" ht="45" customHeight="1" thickBot="1" x14ac:dyDescent="0.5">
      <c r="A5" s="51">
        <v>7</v>
      </c>
      <c r="B5" s="52"/>
      <c r="C5" s="53"/>
      <c r="D5" s="53"/>
      <c r="E5" s="53"/>
      <c r="F5" s="54"/>
      <c r="G5" s="55"/>
      <c r="H5" s="56"/>
      <c r="I5" s="57">
        <f>ROUNDUP((G5*0.5),0)</f>
        <v>0</v>
      </c>
      <c r="J5" s="58">
        <v>7400000</v>
      </c>
      <c r="K5" s="50"/>
    </row>
    <row r="6" spans="1:13" ht="45" customHeight="1" x14ac:dyDescent="0.45">
      <c r="A6" s="59" t="s">
        <v>198</v>
      </c>
      <c r="B6" s="59"/>
      <c r="C6" s="59"/>
      <c r="D6" s="59"/>
      <c r="E6" s="59"/>
    </row>
    <row r="7" spans="1:13" ht="45" customHeight="1" x14ac:dyDescent="0.45">
      <c r="A7" s="59" t="s">
        <v>133</v>
      </c>
      <c r="B7" s="59"/>
      <c r="C7" s="59"/>
      <c r="D7" s="59"/>
      <c r="E7" s="59"/>
    </row>
    <row r="8" spans="1:13" ht="45" customHeight="1" thickBot="1" x14ac:dyDescent="0.5">
      <c r="A8" s="19" t="s">
        <v>130</v>
      </c>
    </row>
    <row r="9" spans="1:13" ht="80.400000000000006" customHeight="1" thickBot="1" x14ac:dyDescent="0.5">
      <c r="A9" s="46" t="s">
        <v>192</v>
      </c>
      <c r="B9" s="48" t="s">
        <v>225</v>
      </c>
      <c r="C9" s="60" t="s">
        <v>140</v>
      </c>
      <c r="D9" s="47" t="s">
        <v>143</v>
      </c>
      <c r="E9" s="47" t="s">
        <v>223</v>
      </c>
      <c r="F9" s="47" t="s">
        <v>222</v>
      </c>
      <c r="G9" s="47" t="s">
        <v>224</v>
      </c>
      <c r="H9" s="47" t="s">
        <v>193</v>
      </c>
      <c r="I9" s="61" t="s">
        <v>194</v>
      </c>
      <c r="J9" s="50"/>
    </row>
    <row r="10" spans="1:13" ht="45" customHeight="1" x14ac:dyDescent="0.45">
      <c r="A10" s="62" t="s">
        <v>106</v>
      </c>
      <c r="B10" s="63"/>
      <c r="C10" s="64"/>
      <c r="D10" s="65"/>
      <c r="E10" s="66">
        <f>ROUNDDOWN(D10*3/4,-3)</f>
        <v>0</v>
      </c>
      <c r="F10" s="66" t="str">
        <f>IF(C10="","",VLOOKUP(C10,$P$18:$Q$25,2,0))</f>
        <v/>
      </c>
      <c r="G10" s="66">
        <f>IF(F10&gt;E10,E10,F10)</f>
        <v>0</v>
      </c>
      <c r="H10" s="67"/>
      <c r="I10" s="68">
        <f>G10*H10</f>
        <v>0</v>
      </c>
      <c r="J10" s="69"/>
    </row>
    <row r="11" spans="1:13" ht="45" customHeight="1" x14ac:dyDescent="0.45">
      <c r="A11" s="70" t="s">
        <v>107</v>
      </c>
      <c r="B11" s="63"/>
      <c r="C11" s="64"/>
      <c r="D11" s="65"/>
      <c r="E11" s="66">
        <f t="shared" ref="E11:E14" si="0">ROUNDDOWN(D11*3/4,-3)</f>
        <v>0</v>
      </c>
      <c r="F11" s="66" t="str">
        <f>IF(C11="","",VLOOKUP(C11,$P$18:$Q$25,2,0))</f>
        <v/>
      </c>
      <c r="G11" s="66">
        <f t="shared" ref="G11:G14" si="1">IF(F11&gt;E11,E11,F11)</f>
        <v>0</v>
      </c>
      <c r="H11" s="67"/>
      <c r="I11" s="68">
        <f t="shared" ref="I11:I14" si="2">G11*H11</f>
        <v>0</v>
      </c>
      <c r="J11" s="69"/>
    </row>
    <row r="12" spans="1:13" ht="45" customHeight="1" x14ac:dyDescent="0.45">
      <c r="A12" s="70" t="s">
        <v>108</v>
      </c>
      <c r="B12" s="63"/>
      <c r="C12" s="64"/>
      <c r="D12" s="65"/>
      <c r="E12" s="66">
        <f t="shared" si="0"/>
        <v>0</v>
      </c>
      <c r="F12" s="66" t="str">
        <f>IF(C12="","",VLOOKUP(C12,$P$18:$Q$25,2,0))</f>
        <v/>
      </c>
      <c r="G12" s="66">
        <f t="shared" si="1"/>
        <v>0</v>
      </c>
      <c r="H12" s="67"/>
      <c r="I12" s="68">
        <f t="shared" si="2"/>
        <v>0</v>
      </c>
      <c r="J12" s="69"/>
    </row>
    <row r="13" spans="1:13" ht="45" customHeight="1" thickBot="1" x14ac:dyDescent="0.5">
      <c r="A13" s="70" t="s">
        <v>109</v>
      </c>
      <c r="B13" s="63"/>
      <c r="C13" s="64"/>
      <c r="D13" s="65"/>
      <c r="E13" s="66">
        <f t="shared" si="0"/>
        <v>0</v>
      </c>
      <c r="F13" s="66" t="str">
        <f>IF(C13="","",VLOOKUP(C13,$P$18:$Q$25,2,0))</f>
        <v/>
      </c>
      <c r="G13" s="66">
        <f t="shared" si="1"/>
        <v>0</v>
      </c>
      <c r="H13" s="67"/>
      <c r="I13" s="68">
        <f t="shared" si="2"/>
        <v>0</v>
      </c>
      <c r="J13" s="69"/>
    </row>
    <row r="14" spans="1:13" ht="45" customHeight="1" thickBot="1" x14ac:dyDescent="0.5">
      <c r="A14" s="71" t="s">
        <v>110</v>
      </c>
      <c r="B14" s="72"/>
      <c r="C14" s="73"/>
      <c r="D14" s="74"/>
      <c r="E14" s="75">
        <f t="shared" si="0"/>
        <v>0</v>
      </c>
      <c r="F14" s="75" t="str">
        <f>IF(C14="","",VLOOKUP(C14,$P$18:$Q$25,2,0))</f>
        <v/>
      </c>
      <c r="G14" s="75">
        <f t="shared" si="1"/>
        <v>0</v>
      </c>
      <c r="H14" s="76"/>
      <c r="I14" s="77">
        <f t="shared" si="2"/>
        <v>0</v>
      </c>
      <c r="J14" s="78" t="s">
        <v>195</v>
      </c>
      <c r="K14" s="79" t="s">
        <v>196</v>
      </c>
      <c r="L14" s="80" t="s">
        <v>197</v>
      </c>
    </row>
    <row r="15" spans="1:13" ht="48" customHeight="1" thickBot="1" x14ac:dyDescent="0.5">
      <c r="G15" s="81" t="s">
        <v>111</v>
      </c>
      <c r="H15" s="82">
        <f>SUM(H10:H14)</f>
        <v>0</v>
      </c>
      <c r="I15" s="83">
        <f>SUM(I10:I14)</f>
        <v>0</v>
      </c>
      <c r="J15" s="124"/>
      <c r="K15" s="125">
        <f>J15-I15</f>
        <v>0</v>
      </c>
      <c r="L15" s="126">
        <f>IF((J15&lt;I15),J15,I15)</f>
        <v>0</v>
      </c>
    </row>
    <row r="16" spans="1:13" ht="22.2" customHeight="1" thickBot="1" x14ac:dyDescent="0.5">
      <c r="J16" s="84"/>
      <c r="K16" s="84"/>
      <c r="M16" s="44" t="s">
        <v>112</v>
      </c>
    </row>
    <row r="17" spans="1:19" ht="20.399999999999999" customHeight="1" x14ac:dyDescent="0.45">
      <c r="B17" s="163" t="s">
        <v>199</v>
      </c>
      <c r="C17" s="163"/>
      <c r="D17" s="163"/>
      <c r="E17" s="163"/>
      <c r="F17" s="163"/>
      <c r="G17" s="163"/>
      <c r="I17" s="145" t="s">
        <v>113</v>
      </c>
      <c r="J17" s="148" t="s">
        <v>114</v>
      </c>
      <c r="K17" s="151" t="s">
        <v>115</v>
      </c>
      <c r="L17" s="84"/>
      <c r="M17" s="44" t="s">
        <v>46</v>
      </c>
      <c r="O17" s="44" t="s">
        <v>116</v>
      </c>
      <c r="P17" s="44" t="s">
        <v>117</v>
      </c>
    </row>
    <row r="18" spans="1:19" ht="13.2" customHeight="1" x14ac:dyDescent="0.45">
      <c r="B18" s="163"/>
      <c r="C18" s="163"/>
      <c r="D18" s="163"/>
      <c r="E18" s="163"/>
      <c r="F18" s="163"/>
      <c r="G18" s="163"/>
      <c r="I18" s="146"/>
      <c r="J18" s="149"/>
      <c r="K18" s="152"/>
      <c r="M18" s="44" t="s">
        <v>47</v>
      </c>
      <c r="O18" s="44" t="s">
        <v>118</v>
      </c>
      <c r="P18" s="44" t="s">
        <v>119</v>
      </c>
      <c r="Q18" s="44">
        <v>1000000</v>
      </c>
    </row>
    <row r="19" spans="1:19" ht="13.2" customHeight="1" x14ac:dyDescent="0.45">
      <c r="B19" s="163"/>
      <c r="C19" s="163"/>
      <c r="D19" s="163"/>
      <c r="E19" s="163"/>
      <c r="F19" s="163"/>
      <c r="G19" s="163"/>
      <c r="I19" s="147"/>
      <c r="J19" s="150"/>
      <c r="K19" s="153"/>
      <c r="M19" s="44" t="s">
        <v>48</v>
      </c>
      <c r="O19" s="44" t="s">
        <v>120</v>
      </c>
      <c r="P19" s="44" t="s">
        <v>121</v>
      </c>
      <c r="Q19" s="44">
        <v>300000</v>
      </c>
    </row>
    <row r="20" spans="1:19" ht="13.2" customHeight="1" x14ac:dyDescent="0.45">
      <c r="B20" s="163"/>
      <c r="C20" s="163"/>
      <c r="D20" s="163"/>
      <c r="E20" s="163"/>
      <c r="F20" s="163"/>
      <c r="G20" s="163"/>
      <c r="I20" s="154" t="str">
        <f>IF((I5&lt;H15),"NG","OK")</f>
        <v>OK</v>
      </c>
      <c r="J20" s="157" t="s">
        <v>122</v>
      </c>
      <c r="K20" s="160"/>
      <c r="M20" s="44" t="s">
        <v>49</v>
      </c>
      <c r="P20" s="44" t="s">
        <v>123</v>
      </c>
      <c r="Q20" s="44">
        <v>300000</v>
      </c>
    </row>
    <row r="21" spans="1:19" ht="14.4" customHeight="1" x14ac:dyDescent="0.45">
      <c r="B21" s="163"/>
      <c r="C21" s="163"/>
      <c r="D21" s="163"/>
      <c r="E21" s="163"/>
      <c r="F21" s="163"/>
      <c r="G21" s="163"/>
      <c r="I21" s="155"/>
      <c r="J21" s="158"/>
      <c r="K21" s="161"/>
      <c r="M21" s="44" t="s">
        <v>50</v>
      </c>
      <c r="P21" s="44" t="s">
        <v>124</v>
      </c>
      <c r="Q21" s="44">
        <v>300000</v>
      </c>
    </row>
    <row r="22" spans="1:19" ht="13.2" customHeight="1" thickBot="1" x14ac:dyDescent="0.5">
      <c r="I22" s="156"/>
      <c r="J22" s="159"/>
      <c r="K22" s="162"/>
      <c r="M22" s="44" t="s">
        <v>51</v>
      </c>
      <c r="P22" s="44" t="s">
        <v>125</v>
      </c>
      <c r="Q22" s="44">
        <v>300000</v>
      </c>
    </row>
    <row r="23" spans="1:19" ht="13.2" customHeight="1" x14ac:dyDescent="0.45">
      <c r="M23" s="44" t="s">
        <v>52</v>
      </c>
      <c r="P23" s="44" t="s">
        <v>126</v>
      </c>
      <c r="Q23" s="44">
        <v>1000000</v>
      </c>
    </row>
    <row r="24" spans="1:19" x14ac:dyDescent="0.45">
      <c r="M24" s="44" t="s">
        <v>53</v>
      </c>
      <c r="P24" s="44" t="s">
        <v>127</v>
      </c>
      <c r="Q24" s="44">
        <v>300000</v>
      </c>
    </row>
    <row r="25" spans="1:19" ht="39.6" customHeight="1" x14ac:dyDescent="0.45">
      <c r="A25" s="19" t="s">
        <v>131</v>
      </c>
      <c r="C25" s="85" t="s">
        <v>132</v>
      </c>
      <c r="M25" s="44" t="s">
        <v>54</v>
      </c>
      <c r="P25" s="44" t="s">
        <v>128</v>
      </c>
      <c r="Q25" s="44">
        <v>1000000</v>
      </c>
    </row>
    <row r="26" spans="1:19" s="86" customFormat="1" ht="32.4" customHeight="1" x14ac:dyDescent="0.45">
      <c r="B26" s="87" t="s">
        <v>200</v>
      </c>
      <c r="C26" s="88"/>
      <c r="D26" s="88"/>
      <c r="E26" s="88"/>
      <c r="F26" s="89"/>
      <c r="G26" s="90" t="s">
        <v>3</v>
      </c>
      <c r="H26" s="91" t="s">
        <v>3</v>
      </c>
      <c r="I26" s="143" t="s">
        <v>209</v>
      </c>
      <c r="J26" s="59"/>
      <c r="K26" s="59"/>
      <c r="L26" s="59"/>
      <c r="M26" s="59"/>
      <c r="N26" s="59"/>
      <c r="O26" s="59"/>
      <c r="P26" s="59"/>
      <c r="Q26" s="59"/>
      <c r="R26" s="59"/>
    </row>
    <row r="27" spans="1:19" s="86" customFormat="1" ht="28.8" x14ac:dyDescent="0.45">
      <c r="A27" s="108"/>
      <c r="B27" s="102" t="s">
        <v>211</v>
      </c>
      <c r="C27" s="92" t="s">
        <v>1</v>
      </c>
      <c r="D27" s="92" t="s">
        <v>215</v>
      </c>
      <c r="E27" s="92" t="s">
        <v>201</v>
      </c>
      <c r="F27" s="92" t="s">
        <v>202</v>
      </c>
      <c r="G27" s="94" t="s">
        <v>216</v>
      </c>
      <c r="H27" s="95" t="s">
        <v>39</v>
      </c>
      <c r="I27" s="143"/>
      <c r="J27" s="59"/>
      <c r="K27" s="96"/>
      <c r="L27" s="96"/>
      <c r="M27" s="96"/>
      <c r="N27" s="96"/>
      <c r="O27" s="96"/>
      <c r="P27" s="96"/>
      <c r="Q27" s="96"/>
      <c r="R27" s="96"/>
    </row>
    <row r="28" spans="1:19" s="86" customFormat="1" ht="46.8" customHeight="1" x14ac:dyDescent="0.45">
      <c r="A28" s="97">
        <v>1</v>
      </c>
      <c r="B28" s="98"/>
      <c r="C28" s="98"/>
      <c r="D28" s="98"/>
      <c r="E28" s="109"/>
      <c r="F28" s="109"/>
      <c r="G28" s="127"/>
      <c r="H28" s="140">
        <f>SUM(G28:G33)</f>
        <v>0</v>
      </c>
      <c r="I28" s="98">
        <v>0</v>
      </c>
      <c r="J28" s="99"/>
      <c r="K28" s="99"/>
      <c r="L28" s="100"/>
      <c r="M28" s="100"/>
      <c r="N28" s="101"/>
      <c r="O28" s="101"/>
      <c r="P28" s="101"/>
      <c r="Q28" s="101"/>
      <c r="R28" s="101"/>
      <c r="S28" s="101"/>
    </row>
    <row r="29" spans="1:19" s="86" customFormat="1" ht="40.799999999999997" customHeight="1" x14ac:dyDescent="0.45">
      <c r="A29" s="97">
        <v>2</v>
      </c>
      <c r="B29" s="98"/>
      <c r="C29" s="98"/>
      <c r="D29" s="98"/>
      <c r="E29" s="98"/>
      <c r="F29" s="98"/>
      <c r="G29" s="127"/>
      <c r="H29" s="141"/>
      <c r="I29" s="99"/>
      <c r="J29" s="99"/>
      <c r="K29" s="99"/>
      <c r="L29" s="99"/>
      <c r="M29" s="99"/>
      <c r="N29" s="101"/>
      <c r="O29" s="101"/>
      <c r="P29" s="101"/>
      <c r="Q29" s="101"/>
      <c r="R29" s="101"/>
      <c r="S29" s="101"/>
    </row>
    <row r="30" spans="1:19" s="86" customFormat="1" ht="40.799999999999997" customHeight="1" x14ac:dyDescent="0.45">
      <c r="A30" s="97">
        <v>3</v>
      </c>
      <c r="B30" s="98"/>
      <c r="C30" s="98"/>
      <c r="D30" s="98"/>
      <c r="E30" s="98"/>
      <c r="F30" s="98"/>
      <c r="G30" s="127"/>
      <c r="H30" s="141"/>
      <c r="L30" s="99"/>
      <c r="M30" s="99"/>
      <c r="N30" s="101"/>
      <c r="O30" s="101"/>
      <c r="P30" s="101"/>
      <c r="Q30" s="101"/>
      <c r="R30" s="101"/>
      <c r="S30" s="101"/>
    </row>
    <row r="31" spans="1:19" s="86" customFormat="1" ht="40.799999999999997" customHeight="1" x14ac:dyDescent="0.45">
      <c r="A31" s="97">
        <v>4</v>
      </c>
      <c r="B31" s="98"/>
      <c r="C31" s="98"/>
      <c r="D31" s="98"/>
      <c r="E31" s="98"/>
      <c r="F31" s="98"/>
      <c r="G31" s="127"/>
      <c r="H31" s="141"/>
      <c r="L31" s="99"/>
      <c r="M31" s="99"/>
      <c r="N31" s="96"/>
      <c r="O31" s="96"/>
      <c r="P31" s="96"/>
      <c r="Q31" s="96"/>
      <c r="R31" s="96"/>
      <c r="S31" s="96"/>
    </row>
    <row r="32" spans="1:19" s="86" customFormat="1" ht="40.799999999999997" customHeight="1" x14ac:dyDescent="0.45">
      <c r="A32" s="97">
        <v>5</v>
      </c>
      <c r="B32" s="98"/>
      <c r="C32" s="98"/>
      <c r="D32" s="98"/>
      <c r="E32" s="98"/>
      <c r="F32" s="98"/>
      <c r="G32" s="127"/>
      <c r="H32" s="141"/>
      <c r="I32" s="59"/>
      <c r="J32" s="59"/>
      <c r="K32" s="59"/>
      <c r="L32" s="96"/>
      <c r="M32" s="96"/>
      <c r="N32" s="96"/>
      <c r="O32" s="96"/>
      <c r="P32" s="96"/>
      <c r="Q32" s="96"/>
      <c r="R32" s="96"/>
      <c r="S32" s="96"/>
    </row>
    <row r="33" spans="1:19" s="86" customFormat="1" ht="40.799999999999997" customHeight="1" x14ac:dyDescent="0.45">
      <c r="A33" s="97">
        <v>6</v>
      </c>
      <c r="B33" s="98"/>
      <c r="C33" s="98"/>
      <c r="D33" s="98"/>
      <c r="E33" s="98"/>
      <c r="F33" s="98"/>
      <c r="G33" s="127"/>
      <c r="H33" s="142"/>
      <c r="I33" s="59"/>
      <c r="J33" s="59"/>
      <c r="K33" s="59"/>
      <c r="L33" s="96"/>
      <c r="M33" s="96"/>
      <c r="N33" s="96"/>
      <c r="O33" s="96"/>
      <c r="P33" s="96"/>
      <c r="Q33" s="96"/>
      <c r="R33" s="96"/>
      <c r="S33" s="96"/>
    </row>
    <row r="34" spans="1:19" s="86" customFormat="1" ht="13.8" thickBot="1" x14ac:dyDescent="0.5"/>
    <row r="35" spans="1:19" s="86" customFormat="1" ht="43.2" x14ac:dyDescent="0.45">
      <c r="A35" s="102" t="s">
        <v>40</v>
      </c>
      <c r="B35" s="93" t="s">
        <v>41</v>
      </c>
      <c r="C35" s="92" t="s">
        <v>26</v>
      </c>
      <c r="D35" s="92" t="s">
        <v>203</v>
      </c>
      <c r="E35" s="93" t="s">
        <v>42</v>
      </c>
      <c r="F35" s="103" t="s">
        <v>36</v>
      </c>
      <c r="G35" s="104" t="s">
        <v>204</v>
      </c>
      <c r="H35" s="110" t="s">
        <v>208</v>
      </c>
      <c r="I35" s="97" t="s">
        <v>206</v>
      </c>
    </row>
    <row r="36" spans="1:19" s="86" customFormat="1" ht="14.4" x14ac:dyDescent="0.45">
      <c r="A36" s="102"/>
      <c r="B36" s="92" t="s">
        <v>28</v>
      </c>
      <c r="C36" s="92" t="s">
        <v>29</v>
      </c>
      <c r="D36" s="92" t="s">
        <v>30</v>
      </c>
      <c r="E36" s="92" t="s">
        <v>31</v>
      </c>
      <c r="F36" s="103" t="s">
        <v>37</v>
      </c>
      <c r="G36" s="105" t="s">
        <v>38</v>
      </c>
      <c r="H36" s="111" t="s">
        <v>205</v>
      </c>
      <c r="I36" s="112" t="s">
        <v>207</v>
      </c>
    </row>
    <row r="37" spans="1:19" s="86" customFormat="1" ht="52.2" customHeight="1" thickBot="1" x14ac:dyDescent="0.5">
      <c r="A37" s="106">
        <v>0.75</v>
      </c>
      <c r="B37" s="128">
        <f>ROUNDDOWN(H28*A37,-3)</f>
        <v>0</v>
      </c>
      <c r="C37" s="128" t="str">
        <f>IFERROR(VLOOKUP(H5,入力規則リスト!$C$3:$D$7,2),"")</f>
        <v/>
      </c>
      <c r="D37" s="128" t="str">
        <f>IFERROR(C37-I28,"")</f>
        <v/>
      </c>
      <c r="E37" s="128">
        <f>MIN(B37,D37)</f>
        <v>0</v>
      </c>
      <c r="F37" s="133">
        <v>1</v>
      </c>
      <c r="G37" s="129">
        <f>ROUNDUP(E37*F37,-3)</f>
        <v>0</v>
      </c>
      <c r="H37" s="130"/>
      <c r="I37" s="131">
        <f>H37-G37</f>
        <v>0</v>
      </c>
    </row>
    <row r="38" spans="1:19" ht="22.2" customHeight="1" x14ac:dyDescent="0.45">
      <c r="A38" s="113" t="s">
        <v>210</v>
      </c>
      <c r="B38" s="96"/>
      <c r="C38" s="96"/>
      <c r="D38" s="96"/>
      <c r="E38" s="96"/>
      <c r="F38" s="96"/>
      <c r="G38" s="96"/>
      <c r="M38" s="44" t="s">
        <v>67</v>
      </c>
    </row>
    <row r="39" spans="1:19" ht="22.2" customHeight="1" x14ac:dyDescent="0.45">
      <c r="A39" s="59" t="s">
        <v>212</v>
      </c>
      <c r="B39" s="59"/>
      <c r="C39" s="59"/>
      <c r="D39" s="59"/>
      <c r="E39" s="59"/>
      <c r="F39" s="96"/>
      <c r="G39" s="96"/>
      <c r="M39" s="44" t="s">
        <v>69</v>
      </c>
    </row>
    <row r="40" spans="1:19" ht="22.2" customHeight="1" x14ac:dyDescent="0.45">
      <c r="A40" s="59" t="s">
        <v>213</v>
      </c>
      <c r="B40" s="59"/>
      <c r="C40" s="59"/>
      <c r="D40" s="59"/>
      <c r="E40" s="59"/>
      <c r="F40" s="96"/>
      <c r="G40" s="96"/>
      <c r="M40" s="44" t="s">
        <v>70</v>
      </c>
    </row>
    <row r="41" spans="1:19" ht="22.2" customHeight="1" x14ac:dyDescent="0.45">
      <c r="A41" s="59" t="s">
        <v>214</v>
      </c>
      <c r="B41" s="59"/>
      <c r="C41" s="59"/>
      <c r="D41" s="59"/>
      <c r="E41" s="59"/>
      <c r="F41" s="96"/>
      <c r="G41" s="96"/>
      <c r="M41" s="44" t="s">
        <v>71</v>
      </c>
    </row>
    <row r="42" spans="1:19" x14ac:dyDescent="0.45">
      <c r="M42" s="44" t="s">
        <v>72</v>
      </c>
    </row>
    <row r="43" spans="1:19" x14ac:dyDescent="0.45">
      <c r="M43" s="44" t="s">
        <v>73</v>
      </c>
    </row>
    <row r="44" spans="1:19" x14ac:dyDescent="0.45">
      <c r="M44" s="44" t="s">
        <v>74</v>
      </c>
    </row>
    <row r="45" spans="1:19" x14ac:dyDescent="0.45">
      <c r="M45" s="44" t="s">
        <v>75</v>
      </c>
    </row>
    <row r="46" spans="1:19" x14ac:dyDescent="0.45">
      <c r="M46" s="44" t="s">
        <v>76</v>
      </c>
    </row>
    <row r="47" spans="1:19" x14ac:dyDescent="0.45">
      <c r="M47" s="44" t="s">
        <v>77</v>
      </c>
    </row>
    <row r="48" spans="1:19" x14ac:dyDescent="0.45">
      <c r="M48" s="44" t="s">
        <v>78</v>
      </c>
    </row>
    <row r="49" spans="13:13" x14ac:dyDescent="0.45">
      <c r="M49" s="44" t="s">
        <v>79</v>
      </c>
    </row>
    <row r="50" spans="13:13" x14ac:dyDescent="0.45">
      <c r="M50" s="44" t="s">
        <v>80</v>
      </c>
    </row>
  </sheetData>
  <protectedRanges>
    <protectedRange sqref="J15" name="範囲4"/>
  </protectedRanges>
  <mergeCells count="10">
    <mergeCell ref="I26:I27"/>
    <mergeCell ref="H28:H33"/>
    <mergeCell ref="C2:I2"/>
    <mergeCell ref="B17:G21"/>
    <mergeCell ref="I17:I19"/>
    <mergeCell ref="J17:J19"/>
    <mergeCell ref="K17:K19"/>
    <mergeCell ref="I20:I22"/>
    <mergeCell ref="J20:J22"/>
    <mergeCell ref="K20:K22"/>
  </mergeCells>
  <phoneticPr fontId="1"/>
  <dataValidations count="2">
    <dataValidation type="list" allowBlank="1" showInputMessage="1" showErrorMessage="1" sqref="C10:C14" xr:uid="{88E06FC8-0C78-4173-8BBF-2C078DEC78E8}">
      <formula1>$P$18:$P$25</formula1>
    </dataValidation>
    <dataValidation type="list" allowBlank="1" showInputMessage="1" showErrorMessage="1" sqref="F5" xr:uid="{763F28FC-3AB1-461F-83AA-7A533601620C}">
      <formula1>"両方なし,介護ロボット,ＩＣＴ,両方あり"</formula1>
    </dataValidation>
  </dataValidations>
  <printOptions verticalCentered="1"/>
  <pageMargins left="0.11811023622047245" right="0.11811023622047245" top="0.55118110236220474" bottom="0.55118110236220474" header="0.11811023622047245" footer="0.11811023622047245"/>
  <pageSetup paperSize="9" scale="51" orientation="landscape" r:id="rId1"/>
  <headerFooter differentFirst="1">
    <oddHeader>&amp;C令和６年度千葉県介護ロボット導入支援事業　要望調査（個票）</oddHeader>
  </headerFooter>
  <rowBreaks count="1" manualBreakCount="1">
    <brk id="24"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AC0E69BB-E137-44D8-AA3F-D5C45CEA054C}">
          <x14:formula1>
            <xm:f>入力規則リスト!$F$3:$F$37</xm:f>
          </x14:formula1>
          <xm:sqref>E5</xm:sqref>
        </x14:dataValidation>
        <x14:dataValidation type="list" allowBlank="1" showInputMessage="1" showErrorMessage="1" xr:uid="{36463EC1-099A-4FC9-B8B4-5FB6EC3B8F9E}">
          <x14:formula1>
            <xm:f>入力規則リスト!$C$4:$C$7</xm:f>
          </x14:formula1>
          <xm:sqref>H5</xm:sqref>
        </x14:dataValidation>
        <x14:dataValidation type="list" allowBlank="1" showInputMessage="1" showErrorMessage="1" xr:uid="{E74742F0-5216-4DAA-9C5B-996157B01D7D}">
          <x14:formula1>
            <xm:f>入力規則リスト!$B$3:$B$17</xm:f>
          </x14:formula1>
          <xm:sqref>B28:B33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11</vt:i4>
      </vt:variant>
    </vt:vector>
  </HeadingPairs>
  <TitlesOfParts>
    <vt:vector size="26" baseType="lpstr">
      <vt:lpstr>一番最初にお読みください</vt:lpstr>
      <vt:lpstr>所要額調書(総表）</vt:lpstr>
      <vt:lpstr>個票1</vt:lpstr>
      <vt:lpstr>個票2</vt:lpstr>
      <vt:lpstr>個票3</vt:lpstr>
      <vt:lpstr>個票4</vt:lpstr>
      <vt:lpstr>個票5</vt:lpstr>
      <vt:lpstr>個票6</vt:lpstr>
      <vt:lpstr>個票7</vt:lpstr>
      <vt:lpstr>個票8</vt:lpstr>
      <vt:lpstr>個票9</vt:lpstr>
      <vt:lpstr>個票10</vt:lpstr>
      <vt:lpstr>入力規則リスト</vt:lpstr>
      <vt:lpstr>県作業用ICT</vt:lpstr>
      <vt:lpstr>県作業用ロボ</vt:lpstr>
      <vt:lpstr>個票1!Print_Area</vt:lpstr>
      <vt:lpstr>個票10!Print_Area</vt:lpstr>
      <vt:lpstr>個票2!Print_Area</vt:lpstr>
      <vt:lpstr>個票3!Print_Area</vt:lpstr>
      <vt:lpstr>個票4!Print_Area</vt:lpstr>
      <vt:lpstr>個票5!Print_Area</vt:lpstr>
      <vt:lpstr>個票6!Print_Area</vt:lpstr>
      <vt:lpstr>個票7!Print_Area</vt:lpstr>
      <vt:lpstr>個票8!Print_Area</vt:lpstr>
      <vt:lpstr>個票9!Print_Area</vt:lpstr>
      <vt:lpstr>'所要額調書(総表）'!Print_Area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2024-09-26T08:49:20Z</cp:lastPrinted>
  <dcterms:created xsi:type="dcterms:W3CDTF">2024-06-18T04:26:24Z</dcterms:created>
  <dcterms:modified xsi:type="dcterms:W3CDTF">2024-09-26T08:49:29Z</dcterms:modified>
</cp:coreProperties>
</file>